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20" windowWidth="11385" windowHeight="7770" activeTab="0"/>
  </bookViews>
  <sheets>
    <sheet name="Payment Calculations" sheetId="1" r:id="rId1"/>
    <sheet name="Operating Lease TCC Term" sheetId="2" r:id="rId2"/>
    <sheet name="Operating Lease TCC Months" sheetId="3" r:id="rId3"/>
    <sheet name="LTOP TCC" sheetId="4" r:id="rId4"/>
  </sheets>
  <definedNames>
    <definedName name="_xlnm.Print_Area" localSheetId="3">'LTOP TCC'!$A$1:$F$46</definedName>
  </definedNames>
  <calcPr fullCalcOnLoad="1"/>
</workbook>
</file>

<file path=xl/comments1.xml><?xml version="1.0" encoding="utf-8"?>
<comments xmlns="http://schemas.openxmlformats.org/spreadsheetml/2006/main">
  <authors>
    <author>XEROX CORPORATION</author>
    <author>Jeffery B Schatz</author>
  </authors>
  <commentList>
    <comment ref="B27" authorId="0">
      <text>
        <r>
          <rPr>
            <b/>
            <sz val="8"/>
            <rFont val="Tahoma"/>
            <family val="2"/>
          </rPr>
          <t>=PMT(E9,E5,-E3,E11)</t>
        </r>
        <r>
          <rPr>
            <sz val="8"/>
            <rFont val="Tahoma"/>
            <family val="0"/>
          </rPr>
          <t xml:space="preserve">
</t>
        </r>
      </text>
    </comment>
    <comment ref="B11" authorId="1">
      <text>
        <r>
          <rPr>
            <b/>
            <sz val="8"/>
            <rFont val="Tahoma"/>
            <family val="0"/>
          </rPr>
          <t>=PMT(B9,B5,-B3)</t>
        </r>
      </text>
    </comment>
  </commentList>
</comments>
</file>

<file path=xl/sharedStrings.xml><?xml version="1.0" encoding="utf-8"?>
<sst xmlns="http://schemas.openxmlformats.org/spreadsheetml/2006/main" count="46" uniqueCount="30">
  <si>
    <t>Term (in months)</t>
  </si>
  <si>
    <t>Interest Rate</t>
  </si>
  <si>
    <t>Monthly Payment</t>
  </si>
  <si>
    <t>Monthly Payment for Operating Lease</t>
  </si>
  <si>
    <t>Pricing Discount</t>
  </si>
  <si>
    <t>Lease Rate Factor</t>
  </si>
  <si>
    <t>"Subtotal Amount Financed"</t>
  </si>
  <si>
    <t>Term in months</t>
  </si>
  <si>
    <t>Payment</t>
  </si>
  <si>
    <t>Pricing Residual</t>
  </si>
  <si>
    <r>
      <t xml:space="preserve">Finance Rate </t>
    </r>
    <r>
      <rPr>
        <sz val="8"/>
        <rFont val="Arial"/>
        <family val="2"/>
      </rPr>
      <t>(enter as a decimal)</t>
    </r>
  </si>
  <si>
    <t>Beg Principal</t>
  </si>
  <si>
    <t>Principal</t>
  </si>
  <si>
    <t>Interest</t>
  </si>
  <si>
    <t>Termination Ceiling Chg</t>
  </si>
  <si>
    <t>GSA LTOP Early Cancel Charge Calculation</t>
  </si>
  <si>
    <t>Net List</t>
  </si>
  <si>
    <t>Recalculated Lease for actual Lease Term</t>
  </si>
  <si>
    <t>Recalc Mo Pymt</t>
  </si>
  <si>
    <t>Tot Recalc Pymt</t>
  </si>
  <si>
    <t>Tot Pymt Md</t>
  </si>
  <si>
    <r>
      <t xml:space="preserve">Lease Financials enter only in </t>
    </r>
    <r>
      <rPr>
        <b/>
        <sz val="10"/>
        <color indexed="48"/>
        <rFont val="Arial"/>
        <family val="2"/>
      </rPr>
      <t>Blue</t>
    </r>
    <r>
      <rPr>
        <b/>
        <sz val="10"/>
        <rFont val="Arial"/>
        <family val="2"/>
      </rPr>
      <t xml:space="preserve"> shaded boxes</t>
    </r>
  </si>
  <si>
    <t>Term Charge</t>
  </si>
  <si>
    <t>Principal (purchase price)=</t>
  </si>
  <si>
    <t>GSA Operating Lease Termination Ceiling Charge Calculation</t>
  </si>
  <si>
    <t>No. of Payments Made</t>
  </si>
  <si>
    <t>Termination Ceiling Charge</t>
  </si>
  <si>
    <t>Monthly Payment fot LTOP</t>
  </si>
  <si>
    <t>Finance Rate</t>
  </si>
  <si>
    <t>Subtotal Amount Financed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</si>
</sst>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."/>
    <numFmt numFmtId="167" formatCode="0.000"/>
    <numFmt numFmtId="168" formatCode="&quot;$&quot;#,##0.000_);[Red]\(&quot;$&quot;#,##0.000\)"/>
    <numFmt numFmtId="169" formatCode="&quot;$&quot;#,##0.0000_);[Red]\(&quot;$&quot;#,##0.0000\)"/>
    <numFmt numFmtId="170" formatCode="&quot;$&quot;#,##0.00000_);[Red]\(&quot;$&quot;#,##0.00000\)"/>
    <numFmt numFmtId="171" formatCode="_(* #,##0.000_);_(* \(#,##0.000\);_(* &quot;-&quot;?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_(* #,##0.00000000_);_(* \(#,##0.00000000\);_(* &quot;-&quot;??_);_(@_)"/>
    <numFmt numFmtId="177" formatCode="_(* #,##0.000_);_(* \(#,##0.000\);_(* &quot;-&quot;???_);_(@_)"/>
    <numFmt numFmtId="178" formatCode="_(* #,##0.0_);_(* \(#,##0.0\);_(* &quot;-&quot;??_);_(@_)"/>
    <numFmt numFmtId="179" formatCode="&quot;$&quot;#,##0.00"/>
    <numFmt numFmtId="180" formatCode="0.000%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"/>
      <color indexed="16"/>
      <name val="Courier"/>
      <family val="0"/>
    </font>
    <font>
      <u val="single"/>
      <sz val="10"/>
      <color indexed="36"/>
      <name val="Arial"/>
      <family val="0"/>
    </font>
    <font>
      <b/>
      <sz val="1"/>
      <color indexed="16"/>
      <name val="Courier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9"/>
      <name val="Comic Sans MS"/>
      <family val="4"/>
    </font>
    <font>
      <sz val="8"/>
      <name val="Tahoma"/>
      <family val="0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6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6" fillId="0" borderId="0">
      <alignment/>
      <protection locked="0"/>
    </xf>
    <xf numFmtId="166" fontId="6" fillId="0" borderId="0">
      <alignment/>
      <protection locked="0"/>
    </xf>
    <xf numFmtId="0" fontId="33" fillId="0" borderId="0" applyNumberFormat="0" applyFill="0" applyBorder="0" applyAlignment="0" applyProtection="0"/>
    <xf numFmtId="166" fontId="6" fillId="0" borderId="0">
      <alignment/>
      <protection locked="0"/>
    </xf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166" fontId="8" fillId="0" borderId="0">
      <alignment/>
      <protection locked="0"/>
    </xf>
    <xf numFmtId="166" fontId="8" fillId="0" borderId="0">
      <alignment/>
      <protection locked="0"/>
    </xf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6" fontId="6" fillId="0" borderId="7">
      <alignment/>
      <protection locked="0"/>
    </xf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0" fontId="0" fillId="0" borderId="0" xfId="63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33" borderId="8" xfId="0" applyFont="1" applyFill="1" applyBorder="1" applyAlignment="1" applyProtection="1">
      <alignment/>
      <protection locked="0"/>
    </xf>
    <xf numFmtId="10" fontId="2" fillId="33" borderId="8" xfId="63" applyNumberFormat="1" applyFont="1" applyFill="1" applyBorder="1" applyAlignment="1" applyProtection="1">
      <alignment/>
      <protection locked="0"/>
    </xf>
    <xf numFmtId="43" fontId="0" fillId="0" borderId="0" xfId="42" applyFill="1" applyBorder="1" applyAlignment="1">
      <alignment/>
    </xf>
    <xf numFmtId="0" fontId="0" fillId="0" borderId="0" xfId="0" applyFill="1" applyAlignment="1">
      <alignment horizontal="right" wrapText="1"/>
    </xf>
    <xf numFmtId="10" fontId="0" fillId="0" borderId="0" xfId="63" applyNumberFormat="1" applyFill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0" xfId="0" applyFont="1" applyFill="1" applyAlignment="1">
      <alignment horizontal="right" wrapText="1"/>
    </xf>
    <xf numFmtId="8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43" fontId="0" fillId="0" borderId="0" xfId="42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8" fontId="0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43" fontId="0" fillId="0" borderId="9" xfId="42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8" fontId="2" fillId="0" borderId="9" xfId="0" applyNumberFormat="1" applyFont="1" applyBorder="1" applyAlignment="1">
      <alignment/>
    </xf>
    <xf numFmtId="8" fontId="4" fillId="0" borderId="9" xfId="42" applyNumberFormat="1" applyFont="1" applyFill="1" applyBorder="1" applyAlignment="1">
      <alignment/>
    </xf>
    <xf numFmtId="44" fontId="2" fillId="33" borderId="8" xfId="45" applyFont="1" applyFill="1" applyBorder="1" applyAlignment="1" applyProtection="1">
      <alignment/>
      <protection locked="0"/>
    </xf>
    <xf numFmtId="1" fontId="2" fillId="33" borderId="8" xfId="63" applyNumberFormat="1" applyFont="1" applyFill="1" applyBorder="1" applyAlignment="1" applyProtection="1">
      <alignment/>
      <protection locked="0"/>
    </xf>
    <xf numFmtId="179" fontId="0" fillId="0" borderId="0" xfId="0" applyNumberFormat="1" applyAlignment="1">
      <alignment/>
    </xf>
    <xf numFmtId="7" fontId="0" fillId="0" borderId="0" xfId="42" applyNumberFormat="1" applyAlignment="1">
      <alignment/>
    </xf>
    <xf numFmtId="7" fontId="0" fillId="0" borderId="0" xfId="42" applyNumberFormat="1" applyFill="1" applyAlignment="1">
      <alignment/>
    </xf>
    <xf numFmtId="44" fontId="4" fillId="0" borderId="11" xfId="45" applyFont="1" applyFill="1" applyBorder="1" applyAlignment="1">
      <alignment/>
    </xf>
    <xf numFmtId="44" fontId="0" fillId="0" borderId="9" xfId="45" applyFont="1" applyBorder="1" applyAlignment="1">
      <alignment/>
    </xf>
    <xf numFmtId="180" fontId="0" fillId="0" borderId="0" xfId="63" applyNumberFormat="1" applyFont="1" applyAlignment="1">
      <alignment/>
    </xf>
    <xf numFmtId="44" fontId="0" fillId="34" borderId="8" xfId="45" applyFont="1" applyFill="1" applyBorder="1" applyAlignment="1" applyProtection="1">
      <alignment/>
      <protection locked="0"/>
    </xf>
    <xf numFmtId="0" fontId="0" fillId="34" borderId="8" xfId="0" applyFill="1" applyBorder="1" applyAlignment="1" applyProtection="1">
      <alignment/>
      <protection locked="0"/>
    </xf>
    <xf numFmtId="10" fontId="0" fillId="34" borderId="8" xfId="63" applyNumberFormat="1" applyFont="1" applyFill="1" applyBorder="1" applyAlignment="1" applyProtection="1">
      <alignment/>
      <protection locked="0"/>
    </xf>
    <xf numFmtId="43" fontId="0" fillId="33" borderId="11" xfId="42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0" fontId="0" fillId="33" borderId="9" xfId="63" applyNumberFormat="1" applyFill="1" applyBorder="1" applyAlignment="1" applyProtection="1">
      <alignment/>
      <protection locked="0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7.00390625" style="0" customWidth="1"/>
    <col min="2" max="2" width="11.28125" style="0" bestFit="1" customWidth="1"/>
    <col min="4" max="4" width="28.421875" style="0" customWidth="1"/>
    <col min="5" max="5" width="11.28125" style="0" bestFit="1" customWidth="1"/>
  </cols>
  <sheetData>
    <row r="1" spans="1:2" ht="12.75">
      <c r="A1" s="46" t="s">
        <v>27</v>
      </c>
      <c r="B1" s="47"/>
    </row>
    <row r="2" ht="13.5" thickBot="1"/>
    <row r="3" spans="1:2" ht="13.5" thickBot="1">
      <c r="A3" t="s">
        <v>23</v>
      </c>
      <c r="B3" s="40">
        <v>20000</v>
      </c>
    </row>
    <row r="4" ht="13.5" thickBot="1"/>
    <row r="5" spans="1:2" ht="13.5" thickBot="1">
      <c r="A5" t="s">
        <v>0</v>
      </c>
      <c r="B5" s="41">
        <v>48</v>
      </c>
    </row>
    <row r="6" ht="13.5" thickBot="1"/>
    <row r="7" spans="1:2" ht="13.5" thickBot="1">
      <c r="A7" t="s">
        <v>1</v>
      </c>
      <c r="B7" s="42">
        <v>0.095</v>
      </c>
    </row>
    <row r="9" spans="1:2" ht="12.75">
      <c r="A9" t="s">
        <v>5</v>
      </c>
      <c r="B9" s="39">
        <f>B7/12</f>
        <v>0.007916666666666667</v>
      </c>
    </row>
    <row r="11" spans="1:2" ht="12.75">
      <c r="A11" s="29" t="s">
        <v>2</v>
      </c>
      <c r="B11" s="30">
        <f>PMT(B9,B5,-B3)</f>
        <v>502.46273341871404</v>
      </c>
    </row>
    <row r="15" spans="1:2" ht="12.75">
      <c r="A15" s="46" t="s">
        <v>3</v>
      </c>
      <c r="B15" s="47"/>
    </row>
    <row r="16" ht="13.5" thickBot="1"/>
    <row r="17" spans="1:2" ht="13.5" thickBot="1">
      <c r="A17" t="s">
        <v>23</v>
      </c>
      <c r="B17" s="40">
        <v>14500</v>
      </c>
    </row>
    <row r="18" ht="13.5" thickBot="1"/>
    <row r="19" spans="1:2" ht="13.5" thickBot="1">
      <c r="A19" t="s">
        <v>0</v>
      </c>
      <c r="B19" s="41">
        <v>60</v>
      </c>
    </row>
    <row r="20" ht="13.5" thickBot="1"/>
    <row r="21" spans="1:2" ht="13.5" thickBot="1">
      <c r="A21" t="s">
        <v>1</v>
      </c>
      <c r="B21" s="42">
        <v>0.085</v>
      </c>
    </row>
    <row r="23" spans="1:2" ht="12.75">
      <c r="A23" t="s">
        <v>5</v>
      </c>
      <c r="B23" s="1">
        <f>B21/12</f>
        <v>0.007083333333333334</v>
      </c>
    </row>
    <row r="24" ht="13.5" thickBot="1"/>
    <row r="25" spans="1:2" ht="13.5" thickBot="1">
      <c r="A25" t="s">
        <v>4</v>
      </c>
      <c r="B25" s="40">
        <v>1450</v>
      </c>
    </row>
    <row r="27" spans="1:2" ht="12.75">
      <c r="A27" s="29" t="s">
        <v>2</v>
      </c>
      <c r="B27" s="30">
        <f>PMT(B23,B19,-B17,B25)</f>
        <v>278.01156715135215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00390625" style="0" customWidth="1"/>
    <col min="2" max="2" width="12.140625" style="0" customWidth="1"/>
    <col min="3" max="3" width="13.57421875" style="0" customWidth="1"/>
    <col min="4" max="4" width="12.00390625" style="0" customWidth="1"/>
    <col min="6" max="6" width="12.28125" style="0" customWidth="1"/>
    <col min="7" max="7" width="10.28125" style="0" customWidth="1"/>
    <col min="8" max="8" width="11.28125" style="0" bestFit="1" customWidth="1"/>
    <col min="10" max="10" width="11.28125" style="0" bestFit="1" customWidth="1"/>
    <col min="14" max="14" width="11.28125" style="0" bestFit="1" customWidth="1"/>
  </cols>
  <sheetData>
    <row r="1" spans="1:7" ht="12.75">
      <c r="A1" s="51" t="s">
        <v>24</v>
      </c>
      <c r="B1" s="51"/>
      <c r="C1" s="51"/>
      <c r="D1" s="51"/>
      <c r="E1" s="51"/>
      <c r="F1" s="51"/>
      <c r="G1" s="16"/>
    </row>
    <row r="2" ht="13.5" thickBot="1">
      <c r="G2" s="16"/>
    </row>
    <row r="3" spans="1:6" s="17" customFormat="1" ht="15" thickBot="1">
      <c r="A3" s="48" t="s">
        <v>21</v>
      </c>
      <c r="B3" s="49"/>
      <c r="C3" s="49"/>
      <c r="D3" s="49"/>
      <c r="E3" s="49"/>
      <c r="F3" s="50"/>
    </row>
    <row r="4" spans="1:6" ht="38.25" customHeight="1" thickBot="1">
      <c r="A4" s="3" t="s">
        <v>6</v>
      </c>
      <c r="B4" s="32">
        <v>14500</v>
      </c>
      <c r="C4" s="4" t="s">
        <v>7</v>
      </c>
      <c r="D4" s="5">
        <v>60</v>
      </c>
      <c r="E4" s="4" t="s">
        <v>8</v>
      </c>
      <c r="F4" s="31">
        <f>PMT(D5/12,D4,-B4,B5)</f>
        <v>278.01156715135215</v>
      </c>
    </row>
    <row r="5" spans="1:5" ht="36" thickBot="1">
      <c r="A5" s="3" t="s">
        <v>9</v>
      </c>
      <c r="B5" s="32">
        <v>1450</v>
      </c>
      <c r="C5" s="3" t="s">
        <v>10</v>
      </c>
      <c r="D5" s="6">
        <v>0.085</v>
      </c>
      <c r="E5" s="4"/>
    </row>
    <row r="6" spans="1:5" ht="12.75">
      <c r="A6" s="3"/>
      <c r="B6" s="7"/>
      <c r="C6" s="8"/>
      <c r="D6" s="9"/>
      <c r="E6" s="4"/>
    </row>
    <row r="7" spans="1:6" s="18" customFormat="1" ht="25.5">
      <c r="A7" s="10" t="s">
        <v>8</v>
      </c>
      <c r="B7" s="11" t="s">
        <v>11</v>
      </c>
      <c r="C7" s="10" t="s">
        <v>8</v>
      </c>
      <c r="D7" s="10" t="s">
        <v>12</v>
      </c>
      <c r="E7" s="10" t="s">
        <v>13</v>
      </c>
      <c r="F7" s="10" t="s">
        <v>14</v>
      </c>
    </row>
    <row r="8" spans="1:8" ht="12.75">
      <c r="A8">
        <v>1</v>
      </c>
      <c r="B8" s="12">
        <f>B4-PV(D5/12,D4,0,-B5,F5)</f>
        <v>13550.61256308912</v>
      </c>
      <c r="C8" s="2">
        <f aca="true" t="shared" si="0" ref="C8:C39">IF(A8&gt;$D$4,0,$F$4)</f>
        <v>278.01156715135215</v>
      </c>
      <c r="D8" s="2">
        <f aca="true" t="shared" si="1" ref="D8:D39">C8-E8</f>
        <v>182.02806149613752</v>
      </c>
      <c r="E8" s="34">
        <f aca="true" t="shared" si="2" ref="E8:E39">B8*$D$5/12</f>
        <v>95.98350565521461</v>
      </c>
      <c r="F8" s="35">
        <f aca="true" t="shared" si="3" ref="F8:F39">B8-D8</f>
        <v>13368.584501592983</v>
      </c>
      <c r="H8" s="2"/>
    </row>
    <row r="9" spans="1:8" ht="12.75">
      <c r="A9">
        <v>2</v>
      </c>
      <c r="B9" s="12">
        <f aca="true" t="shared" si="4" ref="B9:B40">F8</f>
        <v>13368.584501592983</v>
      </c>
      <c r="C9" s="2">
        <f t="shared" si="0"/>
        <v>278.01156715135215</v>
      </c>
      <c r="D9" s="2">
        <f t="shared" si="1"/>
        <v>183.3174269317352</v>
      </c>
      <c r="E9" s="34">
        <f t="shared" si="2"/>
        <v>94.69414021961695</v>
      </c>
      <c r="F9" s="35">
        <f t="shared" si="3"/>
        <v>13185.267074661248</v>
      </c>
      <c r="H9" s="2"/>
    </row>
    <row r="10" spans="1:8" ht="12.75">
      <c r="A10">
        <v>3</v>
      </c>
      <c r="B10" s="12">
        <f t="shared" si="4"/>
        <v>13185.267074661248</v>
      </c>
      <c r="C10" s="2">
        <f t="shared" si="0"/>
        <v>278.01156715135215</v>
      </c>
      <c r="D10" s="2">
        <f t="shared" si="1"/>
        <v>184.61592537250164</v>
      </c>
      <c r="E10" s="34">
        <f t="shared" si="2"/>
        <v>93.39564177885052</v>
      </c>
      <c r="F10" s="35">
        <f t="shared" si="3"/>
        <v>13000.651149288746</v>
      </c>
      <c r="H10" s="2"/>
    </row>
    <row r="11" spans="1:8" ht="12.75">
      <c r="A11">
        <v>4</v>
      </c>
      <c r="B11" s="12">
        <f t="shared" si="4"/>
        <v>13000.651149288746</v>
      </c>
      <c r="C11" s="2">
        <f t="shared" si="0"/>
        <v>278.01156715135215</v>
      </c>
      <c r="D11" s="2">
        <f t="shared" si="1"/>
        <v>185.92362151055687</v>
      </c>
      <c r="E11" s="34">
        <f t="shared" si="2"/>
        <v>92.08794564079528</v>
      </c>
      <c r="F11" s="35">
        <f t="shared" si="3"/>
        <v>12814.727527778188</v>
      </c>
      <c r="H11" s="2"/>
    </row>
    <row r="12" spans="1:8" ht="12.75">
      <c r="A12">
        <v>5</v>
      </c>
      <c r="B12" s="12">
        <f t="shared" si="4"/>
        <v>12814.727527778188</v>
      </c>
      <c r="C12" s="2">
        <f t="shared" si="0"/>
        <v>278.01156715135215</v>
      </c>
      <c r="D12" s="2">
        <f t="shared" si="1"/>
        <v>187.24058049625665</v>
      </c>
      <c r="E12" s="34">
        <f t="shared" si="2"/>
        <v>90.7709866550955</v>
      </c>
      <c r="F12" s="35">
        <f t="shared" si="3"/>
        <v>12627.486947281932</v>
      </c>
      <c r="H12" s="2"/>
    </row>
    <row r="13" spans="1:8" ht="12.75">
      <c r="A13">
        <v>6</v>
      </c>
      <c r="B13" s="12">
        <f t="shared" si="4"/>
        <v>12627.486947281932</v>
      </c>
      <c r="C13" s="2">
        <f t="shared" si="0"/>
        <v>278.01156715135215</v>
      </c>
      <c r="D13" s="2">
        <f t="shared" si="1"/>
        <v>188.5668679414385</v>
      </c>
      <c r="E13" s="34">
        <f t="shared" si="2"/>
        <v>89.44469920991368</v>
      </c>
      <c r="F13" s="35">
        <f t="shared" si="3"/>
        <v>12438.920079340493</v>
      </c>
      <c r="H13" s="2"/>
    </row>
    <row r="14" spans="1:8" ht="12.75">
      <c r="A14">
        <v>7</v>
      </c>
      <c r="B14" s="12">
        <f t="shared" si="4"/>
        <v>12438.920079340493</v>
      </c>
      <c r="C14" s="2">
        <f t="shared" si="0"/>
        <v>278.01156715135215</v>
      </c>
      <c r="D14" s="2">
        <f t="shared" si="1"/>
        <v>189.9025499226903</v>
      </c>
      <c r="E14" s="34">
        <f t="shared" si="2"/>
        <v>88.10901722866184</v>
      </c>
      <c r="F14" s="35">
        <f t="shared" si="3"/>
        <v>12249.017529417803</v>
      </c>
      <c r="H14" s="2"/>
    </row>
    <row r="15" spans="1:8" ht="12.75">
      <c r="A15">
        <v>8</v>
      </c>
      <c r="B15" s="12">
        <f t="shared" si="4"/>
        <v>12249.017529417803</v>
      </c>
      <c r="C15" s="2">
        <f t="shared" si="0"/>
        <v>278.01156715135215</v>
      </c>
      <c r="D15" s="2">
        <f t="shared" si="1"/>
        <v>191.2476929846427</v>
      </c>
      <c r="E15" s="34">
        <f t="shared" si="2"/>
        <v>86.76387416670944</v>
      </c>
      <c r="F15" s="35">
        <f t="shared" si="3"/>
        <v>12057.769836433159</v>
      </c>
      <c r="H15" s="2"/>
    </row>
    <row r="16" spans="1:8" ht="12.75">
      <c r="A16">
        <v>9</v>
      </c>
      <c r="B16" s="12">
        <f t="shared" si="4"/>
        <v>12057.769836433159</v>
      </c>
      <c r="C16" s="2">
        <f t="shared" si="0"/>
        <v>278.01156715135215</v>
      </c>
      <c r="D16" s="2">
        <f t="shared" si="1"/>
        <v>192.60236414328392</v>
      </c>
      <c r="E16" s="34">
        <f t="shared" si="2"/>
        <v>85.40920300806822</v>
      </c>
      <c r="F16" s="35">
        <f t="shared" si="3"/>
        <v>11865.167472289875</v>
      </c>
      <c r="H16" s="2"/>
    </row>
    <row r="17" spans="1:8" ht="12.75">
      <c r="A17">
        <v>10</v>
      </c>
      <c r="B17" s="12">
        <f t="shared" si="4"/>
        <v>11865.167472289875</v>
      </c>
      <c r="C17" s="2">
        <f t="shared" si="0"/>
        <v>278.01156715135215</v>
      </c>
      <c r="D17" s="2">
        <f t="shared" si="1"/>
        <v>193.96663088929887</v>
      </c>
      <c r="E17" s="34">
        <f t="shared" si="2"/>
        <v>84.04493626205328</v>
      </c>
      <c r="F17" s="35">
        <f t="shared" si="3"/>
        <v>11671.200841400576</v>
      </c>
      <c r="H17" s="2"/>
    </row>
    <row r="18" spans="1:8" ht="12.75">
      <c r="A18">
        <v>11</v>
      </c>
      <c r="B18" s="12">
        <f t="shared" si="4"/>
        <v>11671.200841400576</v>
      </c>
      <c r="C18" s="2">
        <f t="shared" si="0"/>
        <v>278.01156715135215</v>
      </c>
      <c r="D18" s="2">
        <f t="shared" si="1"/>
        <v>195.3405611914314</v>
      </c>
      <c r="E18" s="34">
        <f t="shared" si="2"/>
        <v>82.67100595992075</v>
      </c>
      <c r="F18" s="36">
        <f t="shared" si="3"/>
        <v>11475.860280209145</v>
      </c>
      <c r="H18" s="2"/>
    </row>
    <row r="19" spans="1:8" ht="12.75">
      <c r="A19">
        <v>12</v>
      </c>
      <c r="B19" s="12">
        <f t="shared" si="4"/>
        <v>11475.860280209145</v>
      </c>
      <c r="C19" s="2">
        <f t="shared" si="0"/>
        <v>278.01156715135215</v>
      </c>
      <c r="D19" s="2">
        <f t="shared" si="1"/>
        <v>196.7242234998707</v>
      </c>
      <c r="E19" s="34">
        <f t="shared" si="2"/>
        <v>81.28734365148145</v>
      </c>
      <c r="F19" s="36">
        <f t="shared" si="3"/>
        <v>11279.136056709274</v>
      </c>
      <c r="H19" s="2"/>
    </row>
    <row r="20" spans="1:8" ht="12.75">
      <c r="A20">
        <v>13</v>
      </c>
      <c r="B20" s="12">
        <f t="shared" si="4"/>
        <v>11279.136056709274</v>
      </c>
      <c r="C20" s="2">
        <f t="shared" si="0"/>
        <v>278.01156715135215</v>
      </c>
      <c r="D20" s="2">
        <f t="shared" si="1"/>
        <v>198.11768674966146</v>
      </c>
      <c r="E20" s="34">
        <f t="shared" si="2"/>
        <v>79.8938804016907</v>
      </c>
      <c r="F20" s="35">
        <f t="shared" si="3"/>
        <v>11081.018369959613</v>
      </c>
      <c r="H20" s="2"/>
    </row>
    <row r="21" spans="1:8" ht="12.75">
      <c r="A21">
        <v>14</v>
      </c>
      <c r="B21" s="12">
        <f t="shared" si="4"/>
        <v>11081.018369959613</v>
      </c>
      <c r="C21" s="2">
        <f t="shared" si="0"/>
        <v>278.01156715135215</v>
      </c>
      <c r="D21" s="2">
        <f t="shared" si="1"/>
        <v>199.52102036413822</v>
      </c>
      <c r="E21" s="34">
        <f t="shared" si="2"/>
        <v>78.49054678721393</v>
      </c>
      <c r="F21" s="35">
        <f t="shared" si="3"/>
        <v>10881.497349595475</v>
      </c>
      <c r="H21" s="2"/>
    </row>
    <row r="22" spans="1:6" ht="12.75">
      <c r="A22">
        <v>15</v>
      </c>
      <c r="B22" s="12">
        <f t="shared" si="4"/>
        <v>10881.497349595475</v>
      </c>
      <c r="C22" s="2">
        <f t="shared" si="0"/>
        <v>278.01156715135215</v>
      </c>
      <c r="D22" s="2">
        <f t="shared" si="1"/>
        <v>200.9342942583842</v>
      </c>
      <c r="E22" s="34">
        <f t="shared" si="2"/>
        <v>77.07727289296795</v>
      </c>
      <c r="F22" s="35">
        <f t="shared" si="3"/>
        <v>10680.56305533709</v>
      </c>
    </row>
    <row r="23" spans="1:6" ht="12.75">
      <c r="A23">
        <v>16</v>
      </c>
      <c r="B23" s="12">
        <f t="shared" si="4"/>
        <v>10680.56305533709</v>
      </c>
      <c r="C23" s="2">
        <f t="shared" si="0"/>
        <v>278.01156715135215</v>
      </c>
      <c r="D23" s="2">
        <f t="shared" si="1"/>
        <v>202.35757884271442</v>
      </c>
      <c r="E23" s="34">
        <f t="shared" si="2"/>
        <v>75.65398830863772</v>
      </c>
      <c r="F23" s="35">
        <f t="shared" si="3"/>
        <v>10478.205476494375</v>
      </c>
    </row>
    <row r="24" spans="1:8" ht="12.75">
      <c r="A24">
        <v>17</v>
      </c>
      <c r="B24" s="12">
        <f t="shared" si="4"/>
        <v>10478.205476494375</v>
      </c>
      <c r="C24" s="2">
        <f t="shared" si="0"/>
        <v>278.01156715135215</v>
      </c>
      <c r="D24" s="2">
        <f t="shared" si="1"/>
        <v>203.79094502618364</v>
      </c>
      <c r="E24" s="34">
        <f t="shared" si="2"/>
        <v>74.2206221251685</v>
      </c>
      <c r="F24" s="35">
        <f t="shared" si="3"/>
        <v>10274.414531468192</v>
      </c>
      <c r="H24" s="13"/>
    </row>
    <row r="25" spans="1:6" ht="12.75">
      <c r="A25">
        <v>18</v>
      </c>
      <c r="B25" s="12">
        <f t="shared" si="4"/>
        <v>10274.414531468192</v>
      </c>
      <c r="C25" s="2">
        <f t="shared" si="0"/>
        <v>278.01156715135215</v>
      </c>
      <c r="D25" s="2">
        <f t="shared" si="1"/>
        <v>205.23446422011912</v>
      </c>
      <c r="E25" s="34">
        <f t="shared" si="2"/>
        <v>72.77710293123303</v>
      </c>
      <c r="F25" s="35">
        <f t="shared" si="3"/>
        <v>10069.180067248073</v>
      </c>
    </row>
    <row r="26" spans="1:6" ht="12.75">
      <c r="A26">
        <v>19</v>
      </c>
      <c r="B26" s="12">
        <f t="shared" si="4"/>
        <v>10069.180067248073</v>
      </c>
      <c r="C26" s="2">
        <f t="shared" si="0"/>
        <v>278.01156715135215</v>
      </c>
      <c r="D26" s="2">
        <f t="shared" si="1"/>
        <v>206.68820834167832</v>
      </c>
      <c r="E26" s="34">
        <f t="shared" si="2"/>
        <v>71.32335880967385</v>
      </c>
      <c r="F26" s="35">
        <f t="shared" si="3"/>
        <v>9862.491858906395</v>
      </c>
    </row>
    <row r="27" spans="1:6" ht="12.75">
      <c r="A27">
        <v>20</v>
      </c>
      <c r="B27" s="12">
        <f t="shared" si="4"/>
        <v>9862.491858906395</v>
      </c>
      <c r="C27" s="2">
        <f t="shared" si="0"/>
        <v>278.01156715135215</v>
      </c>
      <c r="D27" s="2">
        <f t="shared" si="1"/>
        <v>208.15224981743185</v>
      </c>
      <c r="E27" s="34">
        <f t="shared" si="2"/>
        <v>69.8593173339203</v>
      </c>
      <c r="F27" s="35">
        <f t="shared" si="3"/>
        <v>9654.339609088962</v>
      </c>
    </row>
    <row r="28" spans="1:6" ht="12.75">
      <c r="A28">
        <v>21</v>
      </c>
      <c r="B28" s="12">
        <f t="shared" si="4"/>
        <v>9654.339609088962</v>
      </c>
      <c r="C28" s="2">
        <f t="shared" si="0"/>
        <v>278.01156715135215</v>
      </c>
      <c r="D28" s="2">
        <f t="shared" si="1"/>
        <v>209.626661586972</v>
      </c>
      <c r="E28" s="34">
        <f t="shared" si="2"/>
        <v>68.38490556438015</v>
      </c>
      <c r="F28" s="35">
        <f t="shared" si="3"/>
        <v>9444.71294750199</v>
      </c>
    </row>
    <row r="29" spans="1:6" ht="12.75">
      <c r="A29">
        <v>22</v>
      </c>
      <c r="B29" s="12">
        <f t="shared" si="4"/>
        <v>9444.71294750199</v>
      </c>
      <c r="C29" s="2">
        <f t="shared" si="0"/>
        <v>278.01156715135215</v>
      </c>
      <c r="D29" s="2">
        <f t="shared" si="1"/>
        <v>211.1115171065464</v>
      </c>
      <c r="E29" s="34">
        <f t="shared" si="2"/>
        <v>66.90005004480577</v>
      </c>
      <c r="F29" s="35">
        <f t="shared" si="3"/>
        <v>9233.601430395443</v>
      </c>
    </row>
    <row r="30" spans="1:6" ht="12.75">
      <c r="A30">
        <v>23</v>
      </c>
      <c r="B30" s="12">
        <f t="shared" si="4"/>
        <v>9233.601430395443</v>
      </c>
      <c r="C30" s="2">
        <f t="shared" si="0"/>
        <v>278.01156715135215</v>
      </c>
      <c r="D30" s="2">
        <f t="shared" si="1"/>
        <v>212.60689035271776</v>
      </c>
      <c r="E30" s="34">
        <f t="shared" si="2"/>
        <v>65.4046767986344</v>
      </c>
      <c r="F30" s="35">
        <f t="shared" si="3"/>
        <v>9020.994540042726</v>
      </c>
    </row>
    <row r="31" spans="1:6" ht="12.75">
      <c r="A31">
        <v>24</v>
      </c>
      <c r="B31" s="12">
        <f t="shared" si="4"/>
        <v>9020.994540042726</v>
      </c>
      <c r="C31" s="2">
        <f t="shared" si="0"/>
        <v>278.01156715135215</v>
      </c>
      <c r="D31" s="2">
        <f t="shared" si="1"/>
        <v>214.1128558260495</v>
      </c>
      <c r="E31" s="34">
        <f t="shared" si="2"/>
        <v>63.89871132530265</v>
      </c>
      <c r="F31" s="35">
        <f t="shared" si="3"/>
        <v>8806.881684216676</v>
      </c>
    </row>
    <row r="32" spans="1:6" ht="12.75">
      <c r="A32">
        <v>25</v>
      </c>
      <c r="B32" s="12">
        <f t="shared" si="4"/>
        <v>8806.881684216676</v>
      </c>
      <c r="C32" s="2">
        <f t="shared" si="0"/>
        <v>278.01156715135215</v>
      </c>
      <c r="D32" s="2">
        <f t="shared" si="1"/>
        <v>215.62948855481736</v>
      </c>
      <c r="E32" s="34">
        <f t="shared" si="2"/>
        <v>62.3820785965348</v>
      </c>
      <c r="F32" s="35">
        <f t="shared" si="3"/>
        <v>8591.252195661858</v>
      </c>
    </row>
    <row r="33" spans="1:8" ht="12.75">
      <c r="A33">
        <v>26</v>
      </c>
      <c r="B33" s="12">
        <f t="shared" si="4"/>
        <v>8591.252195661858</v>
      </c>
      <c r="C33" s="2">
        <f t="shared" si="0"/>
        <v>278.01156715135215</v>
      </c>
      <c r="D33" s="2">
        <f t="shared" si="1"/>
        <v>217.15686409874732</v>
      </c>
      <c r="E33" s="34">
        <f t="shared" si="2"/>
        <v>60.85470305260483</v>
      </c>
      <c r="F33" s="35">
        <f t="shared" si="3"/>
        <v>8374.09533156311</v>
      </c>
      <c r="H33" s="13"/>
    </row>
    <row r="34" spans="1:6" ht="12.75">
      <c r="A34">
        <v>27</v>
      </c>
      <c r="B34" s="12">
        <f t="shared" si="4"/>
        <v>8374.09533156311</v>
      </c>
      <c r="C34" s="2">
        <f t="shared" si="0"/>
        <v>278.01156715135215</v>
      </c>
      <c r="D34" s="2">
        <f t="shared" si="1"/>
        <v>218.69505855278013</v>
      </c>
      <c r="E34" s="34">
        <f t="shared" si="2"/>
        <v>59.316508598572035</v>
      </c>
      <c r="F34" s="35">
        <f t="shared" si="3"/>
        <v>8155.40027301033</v>
      </c>
    </row>
    <row r="35" spans="1:6" ht="12.75">
      <c r="A35">
        <v>28</v>
      </c>
      <c r="B35" s="12">
        <f t="shared" si="4"/>
        <v>8155.40027301033</v>
      </c>
      <c r="C35" s="2">
        <f t="shared" si="0"/>
        <v>278.01156715135215</v>
      </c>
      <c r="D35" s="2">
        <f t="shared" si="1"/>
        <v>220.24414855086232</v>
      </c>
      <c r="E35" s="34">
        <f t="shared" si="2"/>
        <v>57.76741860048984</v>
      </c>
      <c r="F35" s="35">
        <f t="shared" si="3"/>
        <v>7935.156124459468</v>
      </c>
    </row>
    <row r="36" spans="1:6" ht="12.75">
      <c r="A36">
        <v>29</v>
      </c>
      <c r="B36" s="12">
        <f t="shared" si="4"/>
        <v>7935.156124459468</v>
      </c>
      <c r="C36" s="2">
        <f t="shared" si="0"/>
        <v>278.01156715135215</v>
      </c>
      <c r="D36" s="2">
        <f t="shared" si="1"/>
        <v>221.80421126976427</v>
      </c>
      <c r="E36" s="34">
        <f t="shared" si="2"/>
        <v>56.207355881587894</v>
      </c>
      <c r="F36" s="35">
        <f t="shared" si="3"/>
        <v>7713.351913189704</v>
      </c>
    </row>
    <row r="37" spans="1:6" ht="12.75">
      <c r="A37">
        <v>30</v>
      </c>
      <c r="B37" s="12">
        <f t="shared" si="4"/>
        <v>7713.351913189704</v>
      </c>
      <c r="C37" s="2">
        <f t="shared" si="0"/>
        <v>278.01156715135215</v>
      </c>
      <c r="D37" s="2">
        <f t="shared" si="1"/>
        <v>223.37532443292508</v>
      </c>
      <c r="E37" s="34">
        <f t="shared" si="2"/>
        <v>54.63624271842707</v>
      </c>
      <c r="F37" s="35">
        <f t="shared" si="3"/>
        <v>7489.976588756778</v>
      </c>
    </row>
    <row r="38" spans="1:6" ht="12.75">
      <c r="A38">
        <v>31</v>
      </c>
      <c r="B38" s="12">
        <f t="shared" si="4"/>
        <v>7489.976588756778</v>
      </c>
      <c r="C38" s="2">
        <f t="shared" si="0"/>
        <v>278.01156715135215</v>
      </c>
      <c r="D38" s="2">
        <f t="shared" si="1"/>
        <v>224.95756631432496</v>
      </c>
      <c r="E38" s="34">
        <f t="shared" si="2"/>
        <v>53.05400083702718</v>
      </c>
      <c r="F38" s="35">
        <f t="shared" si="3"/>
        <v>7265.019022442453</v>
      </c>
    </row>
    <row r="39" spans="1:6" ht="12.75">
      <c r="A39">
        <v>32</v>
      </c>
      <c r="B39" s="12">
        <f t="shared" si="4"/>
        <v>7265.019022442453</v>
      </c>
      <c r="C39" s="2">
        <f t="shared" si="0"/>
        <v>278.01156715135215</v>
      </c>
      <c r="D39" s="2">
        <f t="shared" si="1"/>
        <v>226.55101574238478</v>
      </c>
      <c r="E39" s="34">
        <f t="shared" si="2"/>
        <v>51.460551408967376</v>
      </c>
      <c r="F39" s="35">
        <f t="shared" si="3"/>
        <v>7038.468006700068</v>
      </c>
    </row>
    <row r="40" spans="1:6" ht="12.75">
      <c r="A40">
        <v>33</v>
      </c>
      <c r="B40" s="12">
        <f t="shared" si="4"/>
        <v>7038.468006700068</v>
      </c>
      <c r="C40" s="2">
        <f aca="true" t="shared" si="5" ref="C40:C67">IF(A40&gt;$D$4,0,$F$4)</f>
        <v>278.01156715135215</v>
      </c>
      <c r="D40" s="2">
        <f aca="true" t="shared" si="6" ref="D40:D67">C40-E40</f>
        <v>228.15575210389332</v>
      </c>
      <c r="E40" s="34">
        <f aca="true" t="shared" si="7" ref="E40:E67">B40*$D$5/12</f>
        <v>49.855815047458826</v>
      </c>
      <c r="F40" s="35">
        <f aca="true" t="shared" si="8" ref="F40:F67">B40-D40</f>
        <v>6810.312254596175</v>
      </c>
    </row>
    <row r="41" spans="1:6" ht="12.75">
      <c r="A41">
        <v>34</v>
      </c>
      <c r="B41" s="12">
        <f aca="true" t="shared" si="9" ref="B41:B67">F40</f>
        <v>6810.312254596175</v>
      </c>
      <c r="C41" s="2">
        <f t="shared" si="5"/>
        <v>278.01156715135215</v>
      </c>
      <c r="D41" s="2">
        <f t="shared" si="6"/>
        <v>229.77185534796257</v>
      </c>
      <c r="E41" s="34">
        <f t="shared" si="7"/>
        <v>48.239711803389575</v>
      </c>
      <c r="F41" s="35">
        <f t="shared" si="8"/>
        <v>6580.540399248212</v>
      </c>
    </row>
    <row r="42" spans="1:6" ht="12.75">
      <c r="A42">
        <v>35</v>
      </c>
      <c r="B42" s="12">
        <f t="shared" si="9"/>
        <v>6580.540399248212</v>
      </c>
      <c r="C42" s="2">
        <f t="shared" si="5"/>
        <v>278.01156715135215</v>
      </c>
      <c r="D42" s="2">
        <f t="shared" si="6"/>
        <v>231.39940599001065</v>
      </c>
      <c r="E42" s="34">
        <f t="shared" si="7"/>
        <v>46.612161161341504</v>
      </c>
      <c r="F42" s="35">
        <f t="shared" si="8"/>
        <v>6349.140993258202</v>
      </c>
    </row>
    <row r="43" spans="1:7" ht="12.75">
      <c r="A43">
        <v>36</v>
      </c>
      <c r="B43" s="12">
        <f t="shared" si="9"/>
        <v>6349.140993258202</v>
      </c>
      <c r="C43" s="2">
        <f t="shared" si="5"/>
        <v>278.01156715135215</v>
      </c>
      <c r="D43" s="2">
        <f t="shared" si="6"/>
        <v>233.03848511577323</v>
      </c>
      <c r="E43" s="34">
        <f t="shared" si="7"/>
        <v>44.97308203557893</v>
      </c>
      <c r="F43" s="35">
        <f t="shared" si="8"/>
        <v>6116.102508142429</v>
      </c>
      <c r="G43" s="19"/>
    </row>
    <row r="44" spans="1:6" ht="12.75">
      <c r="A44">
        <v>37</v>
      </c>
      <c r="B44" s="12">
        <f t="shared" si="9"/>
        <v>6116.102508142429</v>
      </c>
      <c r="C44" s="2">
        <f t="shared" si="5"/>
        <v>278.01156715135215</v>
      </c>
      <c r="D44" s="2">
        <f t="shared" si="6"/>
        <v>234.68917438534328</v>
      </c>
      <c r="E44" s="34">
        <f t="shared" si="7"/>
        <v>43.322392766008875</v>
      </c>
      <c r="F44" s="35">
        <f t="shared" si="8"/>
        <v>5881.413333757086</v>
      </c>
    </row>
    <row r="45" spans="1:6" ht="12.75">
      <c r="A45">
        <v>38</v>
      </c>
      <c r="B45" s="12">
        <f t="shared" si="9"/>
        <v>5881.413333757086</v>
      </c>
      <c r="C45" s="2">
        <f t="shared" si="5"/>
        <v>278.01156715135215</v>
      </c>
      <c r="D45" s="2">
        <f t="shared" si="6"/>
        <v>236.35155603723945</v>
      </c>
      <c r="E45" s="34">
        <f t="shared" si="7"/>
        <v>41.66001111411269</v>
      </c>
      <c r="F45" s="35">
        <f t="shared" si="8"/>
        <v>5645.061777719846</v>
      </c>
    </row>
    <row r="46" spans="1:6" ht="12.75">
      <c r="A46">
        <v>39</v>
      </c>
      <c r="B46" s="12">
        <f t="shared" si="9"/>
        <v>5645.061777719846</v>
      </c>
      <c r="C46" s="2">
        <f t="shared" si="5"/>
        <v>278.01156715135215</v>
      </c>
      <c r="D46" s="2">
        <f t="shared" si="6"/>
        <v>238.02571289250324</v>
      </c>
      <c r="E46" s="34">
        <f t="shared" si="7"/>
        <v>39.98585425884891</v>
      </c>
      <c r="F46" s="35">
        <f t="shared" si="8"/>
        <v>5407.036064827343</v>
      </c>
    </row>
    <row r="47" spans="1:6" ht="12.75">
      <c r="A47">
        <v>40</v>
      </c>
      <c r="B47" s="12">
        <f t="shared" si="9"/>
        <v>5407.036064827343</v>
      </c>
      <c r="C47" s="2">
        <f t="shared" si="5"/>
        <v>278.01156715135215</v>
      </c>
      <c r="D47" s="2">
        <f t="shared" si="6"/>
        <v>239.71172835882516</v>
      </c>
      <c r="E47" s="34">
        <f t="shared" si="7"/>
        <v>38.29983879252701</v>
      </c>
      <c r="F47" s="35">
        <f t="shared" si="8"/>
        <v>5167.324336468518</v>
      </c>
    </row>
    <row r="48" spans="1:6" ht="12.75">
      <c r="A48">
        <v>41</v>
      </c>
      <c r="B48" s="12">
        <f t="shared" si="9"/>
        <v>5167.324336468518</v>
      </c>
      <c r="C48" s="2">
        <f t="shared" si="5"/>
        <v>278.01156715135215</v>
      </c>
      <c r="D48" s="2">
        <f t="shared" si="6"/>
        <v>241.40968643470015</v>
      </c>
      <c r="E48" s="34">
        <f t="shared" si="7"/>
        <v>36.601880716652005</v>
      </c>
      <c r="F48" s="35">
        <f t="shared" si="8"/>
        <v>4925.914650033817</v>
      </c>
    </row>
    <row r="49" spans="1:6" ht="12.75">
      <c r="A49">
        <v>42</v>
      </c>
      <c r="B49" s="12">
        <f t="shared" si="9"/>
        <v>4925.914650033817</v>
      </c>
      <c r="C49" s="2">
        <f t="shared" si="5"/>
        <v>278.01156715135215</v>
      </c>
      <c r="D49" s="2">
        <f t="shared" si="6"/>
        <v>243.1196717136126</v>
      </c>
      <c r="E49" s="34">
        <f t="shared" si="7"/>
        <v>34.89189543773954</v>
      </c>
      <c r="F49" s="35">
        <f t="shared" si="8"/>
        <v>4682.794978320205</v>
      </c>
    </row>
    <row r="50" spans="1:6" ht="12.75">
      <c r="A50">
        <v>43</v>
      </c>
      <c r="B50" s="12">
        <f t="shared" si="9"/>
        <v>4682.794978320205</v>
      </c>
      <c r="C50" s="2">
        <f t="shared" si="5"/>
        <v>278.01156715135215</v>
      </c>
      <c r="D50" s="2">
        <f t="shared" si="6"/>
        <v>244.8417693882507</v>
      </c>
      <c r="E50" s="34">
        <f t="shared" si="7"/>
        <v>33.16979776310145</v>
      </c>
      <c r="F50" s="35">
        <f t="shared" si="8"/>
        <v>4437.953208931954</v>
      </c>
    </row>
    <row r="51" spans="1:6" ht="12.75">
      <c r="A51">
        <v>44</v>
      </c>
      <c r="B51" s="12">
        <f t="shared" si="9"/>
        <v>4437.953208931954</v>
      </c>
      <c r="C51" s="2">
        <f t="shared" si="5"/>
        <v>278.01156715135215</v>
      </c>
      <c r="D51" s="2">
        <f t="shared" si="6"/>
        <v>246.5760652547508</v>
      </c>
      <c r="E51" s="34">
        <f t="shared" si="7"/>
        <v>31.43550189660134</v>
      </c>
      <c r="F51" s="35">
        <f t="shared" si="8"/>
        <v>4191.377143677203</v>
      </c>
    </row>
    <row r="52" spans="1:6" ht="12.75">
      <c r="A52">
        <v>45</v>
      </c>
      <c r="B52" s="12">
        <f t="shared" si="9"/>
        <v>4191.377143677203</v>
      </c>
      <c r="C52" s="2">
        <f t="shared" si="5"/>
        <v>278.01156715135215</v>
      </c>
      <c r="D52" s="2">
        <f t="shared" si="6"/>
        <v>248.32264571697198</v>
      </c>
      <c r="E52" s="34">
        <f t="shared" si="7"/>
        <v>29.68892143438019</v>
      </c>
      <c r="F52" s="35">
        <f t="shared" si="8"/>
        <v>3943.054497960231</v>
      </c>
    </row>
    <row r="53" spans="1:6" ht="12.75">
      <c r="A53">
        <v>46</v>
      </c>
      <c r="B53" s="12">
        <f t="shared" si="9"/>
        <v>3943.054497960231</v>
      </c>
      <c r="C53" s="2">
        <f t="shared" si="5"/>
        <v>278.01156715135215</v>
      </c>
      <c r="D53" s="2">
        <f t="shared" si="6"/>
        <v>250.08159779080052</v>
      </c>
      <c r="E53" s="34">
        <f t="shared" si="7"/>
        <v>27.929969360551638</v>
      </c>
      <c r="F53" s="35">
        <f t="shared" si="8"/>
        <v>3692.9729001694304</v>
      </c>
    </row>
    <row r="54" spans="1:6" ht="12.75">
      <c r="A54">
        <v>47</v>
      </c>
      <c r="B54" s="12">
        <f t="shared" si="9"/>
        <v>3692.9729001694304</v>
      </c>
      <c r="C54" s="2">
        <f t="shared" si="5"/>
        <v>278.01156715135215</v>
      </c>
      <c r="D54" s="2">
        <f t="shared" si="6"/>
        <v>251.85300910848537</v>
      </c>
      <c r="E54" s="34">
        <f t="shared" si="7"/>
        <v>26.1585580428668</v>
      </c>
      <c r="F54" s="35">
        <f t="shared" si="8"/>
        <v>3441.119891060945</v>
      </c>
    </row>
    <row r="55" spans="1:6" ht="12.75">
      <c r="A55">
        <v>48</v>
      </c>
      <c r="B55" s="12">
        <f t="shared" si="9"/>
        <v>3441.119891060945</v>
      </c>
      <c r="C55" s="2">
        <f t="shared" si="5"/>
        <v>278.01156715135215</v>
      </c>
      <c r="D55" s="2">
        <f t="shared" si="6"/>
        <v>253.6369679230038</v>
      </c>
      <c r="E55" s="34">
        <f t="shared" si="7"/>
        <v>24.374599228348362</v>
      </c>
      <c r="F55" s="35">
        <f t="shared" si="8"/>
        <v>3187.4829231379413</v>
      </c>
    </row>
    <row r="56" spans="1:6" ht="12.75">
      <c r="A56">
        <v>49</v>
      </c>
      <c r="B56" s="12">
        <f t="shared" si="9"/>
        <v>3187.4829231379413</v>
      </c>
      <c r="C56" s="2">
        <f t="shared" si="5"/>
        <v>278.01156715135215</v>
      </c>
      <c r="D56" s="2">
        <f t="shared" si="6"/>
        <v>255.4335631124584</v>
      </c>
      <c r="E56" s="34">
        <f t="shared" si="7"/>
        <v>22.578004038893752</v>
      </c>
      <c r="F56" s="35">
        <f t="shared" si="8"/>
        <v>2932.049360025483</v>
      </c>
    </row>
    <row r="57" spans="1:6" ht="12.75">
      <c r="A57">
        <v>50</v>
      </c>
      <c r="B57" s="12">
        <f t="shared" si="9"/>
        <v>2932.049360025483</v>
      </c>
      <c r="C57" s="2">
        <f t="shared" si="5"/>
        <v>278.01156715135215</v>
      </c>
      <c r="D57" s="2">
        <f t="shared" si="6"/>
        <v>257.242884184505</v>
      </c>
      <c r="E57" s="34">
        <f t="shared" si="7"/>
        <v>20.768682966847173</v>
      </c>
      <c r="F57" s="35">
        <f t="shared" si="8"/>
        <v>2674.8064758409782</v>
      </c>
    </row>
    <row r="58" spans="1:6" ht="12.75">
      <c r="A58">
        <v>51</v>
      </c>
      <c r="B58" s="12">
        <f t="shared" si="9"/>
        <v>2674.8064758409782</v>
      </c>
      <c r="C58" s="2">
        <f t="shared" si="5"/>
        <v>278.01156715135215</v>
      </c>
      <c r="D58" s="2">
        <f t="shared" si="6"/>
        <v>259.0650212808119</v>
      </c>
      <c r="E58" s="34">
        <f t="shared" si="7"/>
        <v>18.946545870540266</v>
      </c>
      <c r="F58" s="35">
        <f t="shared" si="8"/>
        <v>2415.7414545601664</v>
      </c>
    </row>
    <row r="59" spans="1:6" ht="12.75">
      <c r="A59">
        <v>52</v>
      </c>
      <c r="B59" s="12">
        <f t="shared" si="9"/>
        <v>2415.7414545601664</v>
      </c>
      <c r="C59" s="2">
        <f t="shared" si="5"/>
        <v>278.01156715135215</v>
      </c>
      <c r="D59" s="2">
        <f t="shared" si="6"/>
        <v>260.900065181551</v>
      </c>
      <c r="E59" s="34">
        <f t="shared" si="7"/>
        <v>17.11150196980118</v>
      </c>
      <c r="F59" s="35">
        <f t="shared" si="8"/>
        <v>2154.8413893786155</v>
      </c>
    </row>
    <row r="60" spans="1:6" ht="12.75">
      <c r="A60">
        <v>53</v>
      </c>
      <c r="B60" s="12">
        <f t="shared" si="9"/>
        <v>2154.8413893786155</v>
      </c>
      <c r="C60" s="2">
        <f t="shared" si="5"/>
        <v>278.01156715135215</v>
      </c>
      <c r="D60" s="2">
        <f t="shared" si="6"/>
        <v>262.7481073099203</v>
      </c>
      <c r="E60" s="34">
        <f t="shared" si="7"/>
        <v>15.26345984143186</v>
      </c>
      <c r="F60" s="35">
        <f t="shared" si="8"/>
        <v>1892.0932820686953</v>
      </c>
    </row>
    <row r="61" spans="1:6" ht="12.75">
      <c r="A61">
        <v>54</v>
      </c>
      <c r="B61" s="12">
        <f t="shared" si="9"/>
        <v>1892.0932820686953</v>
      </c>
      <c r="C61" s="2">
        <f t="shared" si="5"/>
        <v>278.01156715135215</v>
      </c>
      <c r="D61" s="2">
        <f t="shared" si="6"/>
        <v>264.6092397366989</v>
      </c>
      <c r="E61" s="34">
        <f t="shared" si="7"/>
        <v>13.402327414653259</v>
      </c>
      <c r="F61" s="35">
        <f t="shared" si="8"/>
        <v>1627.4840423319965</v>
      </c>
    </row>
    <row r="62" spans="1:6" ht="12.75">
      <c r="A62">
        <v>55</v>
      </c>
      <c r="B62" s="12">
        <f t="shared" si="9"/>
        <v>1627.4840423319965</v>
      </c>
      <c r="C62" s="2">
        <f t="shared" si="5"/>
        <v>278.01156715135215</v>
      </c>
      <c r="D62" s="2">
        <f t="shared" si="6"/>
        <v>266.48355518483385</v>
      </c>
      <c r="E62" s="34">
        <f t="shared" si="7"/>
        <v>11.528011966518308</v>
      </c>
      <c r="F62" s="35">
        <f t="shared" si="8"/>
        <v>1361.0004871471626</v>
      </c>
    </row>
    <row r="63" spans="1:6" ht="12.75">
      <c r="A63">
        <v>56</v>
      </c>
      <c r="B63" s="12">
        <f t="shared" si="9"/>
        <v>1361.0004871471626</v>
      </c>
      <c r="C63" s="2">
        <f t="shared" si="5"/>
        <v>278.01156715135215</v>
      </c>
      <c r="D63" s="2">
        <f t="shared" si="6"/>
        <v>268.37114703405973</v>
      </c>
      <c r="E63" s="34">
        <f t="shared" si="7"/>
        <v>9.640420117292402</v>
      </c>
      <c r="F63" s="35">
        <f t="shared" si="8"/>
        <v>1092.629340113103</v>
      </c>
    </row>
    <row r="64" spans="1:6" ht="12.75">
      <c r="A64">
        <v>57</v>
      </c>
      <c r="B64" s="12">
        <f t="shared" si="9"/>
        <v>1092.629340113103</v>
      </c>
      <c r="C64" s="2">
        <f t="shared" si="5"/>
        <v>278.01156715135215</v>
      </c>
      <c r="D64" s="2">
        <f t="shared" si="6"/>
        <v>270.272109325551</v>
      </c>
      <c r="E64" s="34">
        <f t="shared" si="7"/>
        <v>7.739457825801146</v>
      </c>
      <c r="F64" s="35">
        <f t="shared" si="8"/>
        <v>822.3572307875519</v>
      </c>
    </row>
    <row r="65" spans="1:6" ht="12.75">
      <c r="A65">
        <v>58</v>
      </c>
      <c r="B65" s="12">
        <f t="shared" si="9"/>
        <v>822.3572307875519</v>
      </c>
      <c r="C65" s="2">
        <f t="shared" si="5"/>
        <v>278.01156715135215</v>
      </c>
      <c r="D65" s="2">
        <f t="shared" si="6"/>
        <v>272.186536766607</v>
      </c>
      <c r="E65" s="34">
        <f t="shared" si="7"/>
        <v>5.825030384745159</v>
      </c>
      <c r="F65" s="35">
        <f t="shared" si="8"/>
        <v>550.1706940209449</v>
      </c>
    </row>
    <row r="66" spans="1:6" ht="12.75">
      <c r="A66">
        <v>59</v>
      </c>
      <c r="B66" s="12">
        <f t="shared" si="9"/>
        <v>550.1706940209449</v>
      </c>
      <c r="C66" s="2">
        <f t="shared" si="5"/>
        <v>278.01156715135215</v>
      </c>
      <c r="D66" s="2">
        <f t="shared" si="6"/>
        <v>274.1145247353705</v>
      </c>
      <c r="E66" s="34">
        <f t="shared" si="7"/>
        <v>3.897042415981693</v>
      </c>
      <c r="F66" s="35">
        <f t="shared" si="8"/>
        <v>276.0561692855744</v>
      </c>
    </row>
    <row r="67" spans="1:6" ht="12.75">
      <c r="A67">
        <v>60</v>
      </c>
      <c r="B67" s="12">
        <f t="shared" si="9"/>
        <v>276.0561692855744</v>
      </c>
      <c r="C67" s="2">
        <f t="shared" si="5"/>
        <v>278.01156715135215</v>
      </c>
      <c r="D67" s="2">
        <f t="shared" si="6"/>
        <v>276.05616928557936</v>
      </c>
      <c r="E67" s="34">
        <f t="shared" si="7"/>
        <v>1.955397865772819</v>
      </c>
      <c r="F67" s="35">
        <f t="shared" si="8"/>
        <v>-4.945377440890297E-12</v>
      </c>
    </row>
    <row r="68" spans="2:6" ht="12.75">
      <c r="B68" s="12"/>
      <c r="C68" s="2"/>
      <c r="D68" s="2"/>
      <c r="E68" s="13"/>
      <c r="F68" s="14"/>
    </row>
    <row r="69" spans="2:6" ht="12.75">
      <c r="B69" s="12"/>
      <c r="C69" s="2"/>
      <c r="D69" s="2"/>
      <c r="E69" s="13"/>
      <c r="F69" s="14"/>
    </row>
    <row r="70" spans="2:6" ht="12.75">
      <c r="B70" s="12"/>
      <c r="C70" s="2"/>
      <c r="D70" s="2"/>
      <c r="E70" s="13"/>
      <c r="F70" s="14"/>
    </row>
    <row r="71" spans="2:6" ht="12.75">
      <c r="B71" s="12"/>
      <c r="C71" s="2"/>
      <c r="D71" s="2"/>
      <c r="E71" s="13"/>
      <c r="F71" s="14"/>
    </row>
    <row r="72" spans="2:6" ht="12.75">
      <c r="B72" s="12"/>
      <c r="C72" s="2"/>
      <c r="D72" s="2"/>
      <c r="E72" s="13"/>
      <c r="F72" s="14"/>
    </row>
    <row r="73" spans="2:6" ht="12.75">
      <c r="B73" s="12"/>
      <c r="C73" s="2"/>
      <c r="D73" s="2"/>
      <c r="E73" s="13"/>
      <c r="F73" s="14"/>
    </row>
    <row r="74" spans="2:6" ht="12.75">
      <c r="B74" s="12"/>
      <c r="C74" s="2"/>
      <c r="D74" s="2"/>
      <c r="E74" s="13"/>
      <c r="F74" s="14"/>
    </row>
    <row r="81" spans="2:6" ht="12.75">
      <c r="B81" s="12"/>
      <c r="C81" s="2"/>
      <c r="D81" s="2"/>
      <c r="E81" s="13"/>
      <c r="F81" s="14"/>
    </row>
    <row r="82" spans="2:6" ht="12.75">
      <c r="B82" s="12"/>
      <c r="C82" s="2"/>
      <c r="D82" s="2"/>
      <c r="E82" s="13"/>
      <c r="F82" s="14"/>
    </row>
    <row r="83" spans="2:6" ht="12.75">
      <c r="B83" s="12"/>
      <c r="C83" s="2"/>
      <c r="D83" s="2"/>
      <c r="E83" s="13"/>
      <c r="F83" s="14"/>
    </row>
    <row r="84" spans="2:6" ht="12.75">
      <c r="B84" s="12"/>
      <c r="C84" s="2"/>
      <c r="D84" s="2"/>
      <c r="E84" s="13"/>
      <c r="F84" s="14"/>
    </row>
    <row r="85" spans="2:6" ht="12.75">
      <c r="B85" s="12"/>
      <c r="C85" s="2"/>
      <c r="D85" s="2"/>
      <c r="E85" s="13"/>
      <c r="F85" s="14"/>
    </row>
    <row r="86" spans="2:6" ht="12.75">
      <c r="B86" s="12"/>
      <c r="C86" s="2"/>
      <c r="D86" s="2"/>
      <c r="E86" s="13"/>
      <c r="F86" s="14"/>
    </row>
    <row r="87" spans="2:6" ht="12.75">
      <c r="B87" s="12"/>
      <c r="C87" s="2"/>
      <c r="D87" s="2"/>
      <c r="E87" s="13"/>
      <c r="F87" s="14"/>
    </row>
    <row r="88" spans="2:6" ht="12.75">
      <c r="B88" s="12"/>
      <c r="C88" s="2"/>
      <c r="D88" s="2"/>
      <c r="E88" s="13"/>
      <c r="F88" s="14"/>
    </row>
    <row r="89" spans="2:6" ht="12.75">
      <c r="B89" s="12"/>
      <c r="C89" s="2"/>
      <c r="D89" s="2"/>
      <c r="E89" s="13"/>
      <c r="F89" s="14"/>
    </row>
    <row r="90" spans="2:6" ht="12.75">
      <c r="B90" s="12"/>
      <c r="C90" s="2"/>
      <c r="D90" s="2"/>
      <c r="E90" s="13"/>
      <c r="F90" s="14"/>
    </row>
    <row r="91" spans="2:6" ht="12.75">
      <c r="B91" s="12"/>
      <c r="C91" s="2"/>
      <c r="D91" s="2"/>
      <c r="E91" s="13"/>
      <c r="F91" s="14"/>
    </row>
    <row r="92" ht="12.75">
      <c r="A92" s="20"/>
    </row>
    <row r="94" spans="3:5" ht="12.75">
      <c r="C94" s="13"/>
      <c r="D94" s="13"/>
      <c r="E94" s="13"/>
    </row>
  </sheetData>
  <sheetProtection sheet="1" objects="1" scenarios="1" selectLockedCells="1"/>
  <mergeCells count="2">
    <mergeCell ref="A3:F3"/>
    <mergeCell ref="A1:F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0.140625" style="0" customWidth="1"/>
    <col min="2" max="2" width="11.28125" style="0" bestFit="1" customWidth="1"/>
    <col min="3" max="3" width="14.57421875" style="0" customWidth="1"/>
    <col min="4" max="5" width="9.8515625" style="0" customWidth="1"/>
    <col min="6" max="6" width="10.28125" style="0" bestFit="1" customWidth="1"/>
  </cols>
  <sheetData>
    <row r="1" spans="1:6" ht="12.75">
      <c r="A1" s="51" t="s">
        <v>24</v>
      </c>
      <c r="B1" s="51"/>
      <c r="C1" s="51"/>
      <c r="D1" s="51"/>
      <c r="E1" s="51"/>
      <c r="F1" s="51"/>
    </row>
    <row r="2" ht="13.5" thickBot="1"/>
    <row r="3" spans="1:6" ht="13.5" thickBot="1">
      <c r="A3" s="48" t="s">
        <v>21</v>
      </c>
      <c r="B3" s="49"/>
      <c r="C3" s="49"/>
      <c r="D3" s="49"/>
      <c r="E3" s="49"/>
      <c r="F3" s="50"/>
    </row>
    <row r="4" spans="1:6" ht="39" thickBot="1">
      <c r="A4" s="3" t="s">
        <v>29</v>
      </c>
      <c r="B4" s="32">
        <v>14500</v>
      </c>
      <c r="C4" s="4" t="s">
        <v>7</v>
      </c>
      <c r="D4" s="5">
        <v>60</v>
      </c>
      <c r="E4" s="4" t="s">
        <v>8</v>
      </c>
      <c r="F4" s="31">
        <f>PMT(D5/12,D4,-B4,B5)</f>
        <v>278.01156715135215</v>
      </c>
    </row>
    <row r="5" spans="1:6" ht="39" thickBot="1">
      <c r="A5" s="3" t="s">
        <v>9</v>
      </c>
      <c r="B5" s="32">
        <v>1450</v>
      </c>
      <c r="C5" s="3" t="s">
        <v>28</v>
      </c>
      <c r="D5" s="6">
        <v>0.085</v>
      </c>
      <c r="E5" s="3" t="s">
        <v>25</v>
      </c>
      <c r="F5" s="33">
        <v>30</v>
      </c>
    </row>
    <row r="6" spans="3:6" ht="12.75">
      <c r="C6" s="21" t="s">
        <v>26</v>
      </c>
      <c r="F6" s="2">
        <f>PV(D5/12,D4-F5,F4)</f>
        <v>-7489.976588756799</v>
      </c>
    </row>
  </sheetData>
  <sheetProtection sheet="1" objects="1" scenarios="1" selectLockedCells="1"/>
  <mergeCells count="2">
    <mergeCell ref="A1:F1"/>
    <mergeCell ref="A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15.28125" style="0" customWidth="1"/>
    <col min="3" max="3" width="17.00390625" style="0" customWidth="1"/>
    <col min="4" max="4" width="12.140625" style="0" customWidth="1"/>
    <col min="5" max="5" width="12.421875" style="0" customWidth="1"/>
    <col min="6" max="6" width="12.57421875" style="0" customWidth="1"/>
  </cols>
  <sheetData>
    <row r="1" spans="1:6" ht="12.75">
      <c r="A1" s="51" t="s">
        <v>15</v>
      </c>
      <c r="B1" s="51"/>
      <c r="C1" s="51"/>
      <c r="D1" s="51"/>
      <c r="E1" s="51"/>
      <c r="F1" s="51"/>
    </row>
    <row r="2" ht="13.5" thickBot="1">
      <c r="G2" s="22"/>
    </row>
    <row r="3" spans="1:6" ht="13.5" thickBot="1">
      <c r="A3" s="48" t="s">
        <v>21</v>
      </c>
      <c r="B3" s="49"/>
      <c r="C3" s="49"/>
      <c r="D3" s="49"/>
      <c r="E3" s="49"/>
      <c r="F3" s="50"/>
    </row>
    <row r="4" spans="1:6" ht="12.75">
      <c r="A4" s="4" t="s">
        <v>16</v>
      </c>
      <c r="B4" s="43">
        <v>20000</v>
      </c>
      <c r="C4" s="4" t="s">
        <v>7</v>
      </c>
      <c r="D4" s="44">
        <v>60</v>
      </c>
      <c r="E4" s="4" t="s">
        <v>8</v>
      </c>
      <c r="F4" s="37">
        <f>PMT(D5/12,D4,-B4,B5,F5)</f>
        <v>420.03722619431016</v>
      </c>
    </row>
    <row r="5" spans="1:5" ht="24">
      <c r="A5" s="4"/>
      <c r="B5" s="27"/>
      <c r="C5" s="3" t="s">
        <v>10</v>
      </c>
      <c r="D5" s="45">
        <v>0.095</v>
      </c>
      <c r="E5" s="4"/>
    </row>
    <row r="6" ht="13.5" thickBot="1"/>
    <row r="7" spans="1:6" ht="13.5" thickBot="1">
      <c r="A7" s="52" t="s">
        <v>17</v>
      </c>
      <c r="B7" s="53"/>
      <c r="C7" s="53"/>
      <c r="D7" s="53"/>
      <c r="E7" s="53"/>
      <c r="F7" s="54"/>
    </row>
    <row r="8" spans="1:6" ht="12.75">
      <c r="A8" s="23"/>
      <c r="B8" s="23" t="s">
        <v>18</v>
      </c>
      <c r="C8" s="23" t="s">
        <v>19</v>
      </c>
      <c r="D8" s="23" t="s">
        <v>20</v>
      </c>
      <c r="E8" s="28" t="s">
        <v>22</v>
      </c>
      <c r="F8" s="28"/>
    </row>
    <row r="9" spans="1:5" ht="12.75">
      <c r="A9" s="24">
        <v>1</v>
      </c>
      <c r="B9" s="25">
        <f>PMT($D$5/12,A9,-$B$4)</f>
        <v>20158.333333333332</v>
      </c>
      <c r="C9" s="38">
        <f aca="true" t="shared" si="0" ref="C9:C40">A9*B9</f>
        <v>20158.333333333332</v>
      </c>
      <c r="D9" s="38">
        <f aca="true" t="shared" si="1" ref="D9:D40">A9*$F$4</f>
        <v>420.03722619431016</v>
      </c>
      <c r="E9" s="38">
        <f aca="true" t="shared" si="2" ref="E9:E40">IF(C9-D9&gt;0,C9-D9,0)</f>
        <v>19738.296107139024</v>
      </c>
    </row>
    <row r="10" spans="1:5" ht="12.75">
      <c r="A10" s="24">
        <v>2</v>
      </c>
      <c r="B10" s="25">
        <f aca="true" t="shared" si="3" ref="B10:B40">PMT($D$5/12,A10,-$B$4)</f>
        <v>10118.906066265476</v>
      </c>
      <c r="C10" s="38">
        <f t="shared" si="0"/>
        <v>20237.81213253095</v>
      </c>
      <c r="D10" s="38">
        <f t="shared" si="1"/>
        <v>840.0744523886203</v>
      </c>
      <c r="E10" s="38">
        <f t="shared" si="2"/>
        <v>19397.73768014233</v>
      </c>
    </row>
    <row r="11" spans="1:5" ht="12.75">
      <c r="A11" s="24">
        <v>3</v>
      </c>
      <c r="B11" s="25">
        <f t="shared" si="3"/>
        <v>6772.499671923186</v>
      </c>
      <c r="C11" s="38">
        <f t="shared" si="0"/>
        <v>20317.499015769557</v>
      </c>
      <c r="D11" s="38">
        <f t="shared" si="1"/>
        <v>1260.1116785829304</v>
      </c>
      <c r="E11" s="38">
        <f t="shared" si="2"/>
        <v>19057.38733718663</v>
      </c>
    </row>
    <row r="12" spans="1:5" ht="12.75">
      <c r="A12" s="24">
        <v>4</v>
      </c>
      <c r="B12" s="25">
        <f t="shared" si="3"/>
        <v>5099.348494144971</v>
      </c>
      <c r="C12" s="38">
        <f t="shared" si="0"/>
        <v>20397.393976579882</v>
      </c>
      <c r="D12" s="38">
        <f t="shared" si="1"/>
        <v>1680.1489047772407</v>
      </c>
      <c r="E12" s="38">
        <f t="shared" si="2"/>
        <v>18717.24507180264</v>
      </c>
    </row>
    <row r="13" spans="1:5" ht="12.75">
      <c r="A13" s="24">
        <v>5</v>
      </c>
      <c r="B13" s="25">
        <f t="shared" si="3"/>
        <v>4095.4994011810695</v>
      </c>
      <c r="C13" s="38">
        <f t="shared" si="0"/>
        <v>20477.49700590535</v>
      </c>
      <c r="D13" s="38">
        <f t="shared" si="1"/>
        <v>2100.186130971551</v>
      </c>
      <c r="E13" s="38">
        <f t="shared" si="2"/>
        <v>18377.3108749338</v>
      </c>
    </row>
    <row r="14" spans="1:5" ht="12.75">
      <c r="A14" s="24">
        <v>6</v>
      </c>
      <c r="B14" s="25">
        <f t="shared" si="3"/>
        <v>3426.3013486837444</v>
      </c>
      <c r="C14" s="38">
        <f t="shared" si="0"/>
        <v>20557.808092102467</v>
      </c>
      <c r="D14" s="38">
        <f t="shared" si="1"/>
        <v>2520.2233571658608</v>
      </c>
      <c r="E14" s="38">
        <f t="shared" si="2"/>
        <v>18037.584734936605</v>
      </c>
    </row>
    <row r="15" spans="1:5" ht="12.75">
      <c r="A15" s="24">
        <v>7</v>
      </c>
      <c r="B15" s="25">
        <f t="shared" si="3"/>
        <v>2948.332460134482</v>
      </c>
      <c r="C15" s="38">
        <f t="shared" si="0"/>
        <v>20638.327220941374</v>
      </c>
      <c r="D15" s="38">
        <f t="shared" si="1"/>
        <v>2940.260583360171</v>
      </c>
      <c r="E15" s="38">
        <f t="shared" si="2"/>
        <v>17698.066637581203</v>
      </c>
    </row>
    <row r="16" spans="1:5" ht="12.75">
      <c r="A16" s="24">
        <v>8</v>
      </c>
      <c r="B16" s="25">
        <f t="shared" si="3"/>
        <v>2589.881796950806</v>
      </c>
      <c r="C16" s="38">
        <f t="shared" si="0"/>
        <v>20719.054375606447</v>
      </c>
      <c r="D16" s="38">
        <f t="shared" si="1"/>
        <v>3360.2978095544813</v>
      </c>
      <c r="E16" s="38">
        <f t="shared" si="2"/>
        <v>17358.756566051965</v>
      </c>
    </row>
    <row r="17" spans="1:5" ht="12.75">
      <c r="A17" s="24">
        <v>9</v>
      </c>
      <c r="B17" s="25">
        <f t="shared" si="3"/>
        <v>2311.1099485218947</v>
      </c>
      <c r="C17" s="38">
        <f t="shared" si="0"/>
        <v>20799.989536697052</v>
      </c>
      <c r="D17" s="38">
        <f t="shared" si="1"/>
        <v>3780.3350357487916</v>
      </c>
      <c r="E17" s="38">
        <f t="shared" si="2"/>
        <v>17019.65450094826</v>
      </c>
    </row>
    <row r="18" spans="1:5" ht="12.75">
      <c r="A18" s="24">
        <v>10</v>
      </c>
      <c r="B18" s="25">
        <f t="shared" si="3"/>
        <v>2088.113268222841</v>
      </c>
      <c r="C18" s="38">
        <f t="shared" si="0"/>
        <v>20881.13268222841</v>
      </c>
      <c r="D18" s="38">
        <f t="shared" si="1"/>
        <v>4200.372261943102</v>
      </c>
      <c r="E18" s="38">
        <f t="shared" si="2"/>
        <v>16680.760420285307</v>
      </c>
    </row>
    <row r="19" spans="1:5" ht="12.75">
      <c r="A19" s="26">
        <v>11</v>
      </c>
      <c r="B19" s="25">
        <f t="shared" si="3"/>
        <v>1905.6803443302335</v>
      </c>
      <c r="C19" s="38">
        <f t="shared" si="0"/>
        <v>20962.48378763257</v>
      </c>
      <c r="D19" s="38">
        <f t="shared" si="1"/>
        <v>4620.409488137412</v>
      </c>
      <c r="E19" s="38">
        <f t="shared" si="2"/>
        <v>16342.074299495158</v>
      </c>
    </row>
    <row r="20" spans="1:5" ht="12.75">
      <c r="A20" s="26">
        <v>12</v>
      </c>
      <c r="B20" s="25">
        <f t="shared" si="3"/>
        <v>1753.6702354799584</v>
      </c>
      <c r="C20" s="38">
        <f t="shared" si="0"/>
        <v>21044.0428257595</v>
      </c>
      <c r="D20" s="38">
        <f t="shared" si="1"/>
        <v>5040.4467143317215</v>
      </c>
      <c r="E20" s="38">
        <f t="shared" si="2"/>
        <v>16003.59611142778</v>
      </c>
    </row>
    <row r="21" spans="1:5" s="15" customFormat="1" ht="12.75">
      <c r="A21" s="24">
        <v>13</v>
      </c>
      <c r="B21" s="25">
        <f t="shared" si="3"/>
        <v>1625.0622897598682</v>
      </c>
      <c r="C21" s="38">
        <f t="shared" si="0"/>
        <v>21125.809766878287</v>
      </c>
      <c r="D21" s="38">
        <f t="shared" si="1"/>
        <v>5460.483940526032</v>
      </c>
      <c r="E21" s="38">
        <f t="shared" si="2"/>
        <v>15665.325826352255</v>
      </c>
    </row>
    <row r="22" spans="1:5" s="15" customFormat="1" ht="12.75">
      <c r="A22" s="26">
        <v>14</v>
      </c>
      <c r="B22" s="25">
        <f t="shared" si="3"/>
        <v>1514.8417556198913</v>
      </c>
      <c r="C22" s="38">
        <f t="shared" si="0"/>
        <v>21207.78457867848</v>
      </c>
      <c r="D22" s="38">
        <f t="shared" si="1"/>
        <v>5880.521166720342</v>
      </c>
      <c r="E22" s="38">
        <f t="shared" si="2"/>
        <v>15327.263411958136</v>
      </c>
    </row>
    <row r="23" spans="1:5" s="15" customFormat="1" ht="12.75">
      <c r="A23" s="26">
        <v>15</v>
      </c>
      <c r="B23" s="25">
        <f t="shared" si="3"/>
        <v>1419.3311484180988</v>
      </c>
      <c r="C23" s="38">
        <f t="shared" si="0"/>
        <v>21289.96722627148</v>
      </c>
      <c r="D23" s="38">
        <f t="shared" si="1"/>
        <v>6300.558392914652</v>
      </c>
      <c r="E23" s="38">
        <f t="shared" si="2"/>
        <v>14989.408833356829</v>
      </c>
    </row>
    <row r="24" spans="1:5" s="15" customFormat="1" ht="12.75">
      <c r="A24" s="24">
        <v>16</v>
      </c>
      <c r="B24" s="25">
        <f t="shared" si="3"/>
        <v>1335.772354512008</v>
      </c>
      <c r="C24" s="38">
        <f t="shared" si="0"/>
        <v>21372.357672192127</v>
      </c>
      <c r="D24" s="38">
        <f t="shared" si="1"/>
        <v>6720.595619108963</v>
      </c>
      <c r="E24" s="38">
        <f t="shared" si="2"/>
        <v>14651.762053083165</v>
      </c>
    </row>
    <row r="25" spans="1:5" s="15" customFormat="1" ht="12.75">
      <c r="A25" s="26">
        <v>17</v>
      </c>
      <c r="B25" s="25">
        <f t="shared" si="3"/>
        <v>1262.0562280235501</v>
      </c>
      <c r="C25" s="38">
        <f t="shared" si="0"/>
        <v>21454.955876400352</v>
      </c>
      <c r="D25" s="38">
        <f t="shared" si="1"/>
        <v>7140.632845303273</v>
      </c>
      <c r="E25" s="38">
        <f t="shared" si="2"/>
        <v>14314.32303109708</v>
      </c>
    </row>
    <row r="26" spans="1:5" s="15" customFormat="1" ht="12.75">
      <c r="A26" s="26">
        <v>18</v>
      </c>
      <c r="B26" s="25">
        <f t="shared" si="3"/>
        <v>1196.5423220157184</v>
      </c>
      <c r="C26" s="38">
        <f t="shared" si="0"/>
        <v>21537.76179628293</v>
      </c>
      <c r="D26" s="38">
        <f t="shared" si="1"/>
        <v>7560.670071497583</v>
      </c>
      <c r="E26" s="38">
        <f t="shared" si="2"/>
        <v>13977.091724785349</v>
      </c>
    </row>
    <row r="27" spans="1:5" s="15" customFormat="1" ht="12.75">
      <c r="A27" s="24">
        <v>19</v>
      </c>
      <c r="B27" s="25">
        <f t="shared" si="3"/>
        <v>1137.9355466660736</v>
      </c>
      <c r="C27" s="38">
        <f t="shared" si="0"/>
        <v>21620.775386655398</v>
      </c>
      <c r="D27" s="38">
        <f t="shared" si="1"/>
        <v>7980.7072976918935</v>
      </c>
      <c r="E27" s="38">
        <f t="shared" si="2"/>
        <v>13640.068088963504</v>
      </c>
    </row>
    <row r="28" spans="1:5" s="15" customFormat="1" ht="12.75">
      <c r="A28" s="26">
        <v>20</v>
      </c>
      <c r="B28" s="25">
        <f t="shared" si="3"/>
        <v>1085.1998299882023</v>
      </c>
      <c r="C28" s="38">
        <f t="shared" si="0"/>
        <v>21703.996599764047</v>
      </c>
      <c r="D28" s="38">
        <f t="shared" si="1"/>
        <v>8400.744523886204</v>
      </c>
      <c r="E28" s="38">
        <f t="shared" si="2"/>
        <v>13303.252075877843</v>
      </c>
    </row>
    <row r="29" spans="1:5" s="15" customFormat="1" ht="12.75">
      <c r="A29" s="26">
        <v>21</v>
      </c>
      <c r="B29" s="25">
        <f t="shared" si="3"/>
        <v>1037.4964469184774</v>
      </c>
      <c r="C29" s="38">
        <f t="shared" si="0"/>
        <v>21787.425385288025</v>
      </c>
      <c r="D29" s="38">
        <f t="shared" si="1"/>
        <v>8820.781750080514</v>
      </c>
      <c r="E29" s="38">
        <f t="shared" si="2"/>
        <v>12966.64363520751</v>
      </c>
    </row>
    <row r="30" spans="1:5" s="15" customFormat="1" ht="12.75">
      <c r="A30" s="24">
        <v>22</v>
      </c>
      <c r="B30" s="25">
        <f t="shared" si="3"/>
        <v>994.1391677427997</v>
      </c>
      <c r="C30" s="38">
        <f t="shared" si="0"/>
        <v>21871.061690341594</v>
      </c>
      <c r="D30" s="38">
        <f t="shared" si="1"/>
        <v>9240.818976274824</v>
      </c>
      <c r="E30" s="38">
        <f t="shared" si="2"/>
        <v>12630.24271406677</v>
      </c>
    </row>
    <row r="31" spans="1:5" s="15" customFormat="1" ht="12.75">
      <c r="A31" s="26">
        <v>23</v>
      </c>
      <c r="B31" s="25">
        <f t="shared" si="3"/>
        <v>954.5611069337583</v>
      </c>
      <c r="C31" s="38">
        <f t="shared" si="0"/>
        <v>21954.905459476442</v>
      </c>
      <c r="D31" s="38">
        <f t="shared" si="1"/>
        <v>9660.856202469135</v>
      </c>
      <c r="E31" s="38">
        <f t="shared" si="2"/>
        <v>12294.049257007307</v>
      </c>
    </row>
    <row r="32" spans="1:5" s="15" customFormat="1" ht="12.75">
      <c r="A32" s="26">
        <v>24</v>
      </c>
      <c r="B32" s="25">
        <f t="shared" si="3"/>
        <v>918.2898597785063</v>
      </c>
      <c r="C32" s="38">
        <f t="shared" si="0"/>
        <v>22038.956634684153</v>
      </c>
      <c r="D32" s="38">
        <f t="shared" si="1"/>
        <v>10080.893428663443</v>
      </c>
      <c r="E32" s="38">
        <f t="shared" si="2"/>
        <v>11958.06320602071</v>
      </c>
    </row>
    <row r="33" spans="1:5" s="15" customFormat="1" ht="12.75">
      <c r="A33" s="24">
        <v>25</v>
      </c>
      <c r="B33" s="25">
        <f t="shared" si="3"/>
        <v>884.928606215951</v>
      </c>
      <c r="C33" s="38">
        <f t="shared" si="0"/>
        <v>22123.215155398775</v>
      </c>
      <c r="D33" s="38">
        <f t="shared" si="1"/>
        <v>10500.930654857753</v>
      </c>
      <c r="E33" s="38">
        <f t="shared" si="2"/>
        <v>11622.284500541022</v>
      </c>
    </row>
    <row r="34" spans="1:5" s="15" customFormat="1" ht="12.75">
      <c r="A34" s="26">
        <v>26</v>
      </c>
      <c r="B34" s="25">
        <f t="shared" si="3"/>
        <v>854.141575326904</v>
      </c>
      <c r="C34" s="38">
        <f t="shared" si="0"/>
        <v>22207.680958499503</v>
      </c>
      <c r="D34" s="38">
        <f t="shared" si="1"/>
        <v>10920.967881052064</v>
      </c>
      <c r="E34" s="38">
        <f t="shared" si="2"/>
        <v>11286.713077447439</v>
      </c>
    </row>
    <row r="35" spans="1:5" s="15" customFormat="1" ht="12.75">
      <c r="A35" s="26">
        <v>27</v>
      </c>
      <c r="B35" s="25">
        <f t="shared" si="3"/>
        <v>825.6427399375352</v>
      </c>
      <c r="C35" s="38">
        <f t="shared" si="0"/>
        <v>22292.35397831345</v>
      </c>
      <c r="D35" s="38">
        <f t="shared" si="1"/>
        <v>11341.005107246374</v>
      </c>
      <c r="E35" s="38">
        <f t="shared" si="2"/>
        <v>10951.348871067077</v>
      </c>
    </row>
    <row r="36" spans="1:5" s="15" customFormat="1" ht="12.75">
      <c r="A36" s="24">
        <v>28</v>
      </c>
      <c r="B36" s="25">
        <f t="shared" si="3"/>
        <v>799.1869338078064</v>
      </c>
      <c r="C36" s="38">
        <f t="shared" si="0"/>
        <v>22377.23414661858</v>
      </c>
      <c r="D36" s="38">
        <f t="shared" si="1"/>
        <v>11761.042333440684</v>
      </c>
      <c r="E36" s="38">
        <f t="shared" si="2"/>
        <v>10616.191813177895</v>
      </c>
    </row>
    <row r="37" spans="1:5" s="15" customFormat="1" ht="12.75">
      <c r="A37" s="26">
        <v>29</v>
      </c>
      <c r="B37" s="25">
        <f t="shared" si="3"/>
        <v>774.5628066429892</v>
      </c>
      <c r="C37" s="38">
        <f t="shared" si="0"/>
        <v>22462.32139264669</v>
      </c>
      <c r="D37" s="38">
        <f t="shared" si="1"/>
        <v>12181.079559634994</v>
      </c>
      <c r="E37" s="38">
        <f t="shared" si="2"/>
        <v>10281.241833011694</v>
      </c>
    </row>
    <row r="38" spans="1:5" s="15" customFormat="1" ht="12.75">
      <c r="A38" s="26">
        <v>30</v>
      </c>
      <c r="B38" s="25">
        <f t="shared" si="3"/>
        <v>751.5871881028854</v>
      </c>
      <c r="C38" s="38">
        <f t="shared" si="0"/>
        <v>22547.615643086563</v>
      </c>
      <c r="D38" s="38">
        <f t="shared" si="1"/>
        <v>12601.116785829305</v>
      </c>
      <c r="E38" s="38">
        <f t="shared" si="2"/>
        <v>9946.498857257258</v>
      </c>
    </row>
    <row r="39" spans="1:5" s="15" customFormat="1" ht="12.75">
      <c r="A39" s="24">
        <v>31</v>
      </c>
      <c r="B39" s="25">
        <f t="shared" si="3"/>
        <v>730.1005426479742</v>
      </c>
      <c r="C39" s="38">
        <f t="shared" si="0"/>
        <v>22633.1168220872</v>
      </c>
      <c r="D39" s="38">
        <f t="shared" si="1"/>
        <v>13021.154012023615</v>
      </c>
      <c r="E39" s="38">
        <f t="shared" si="2"/>
        <v>9611.962810063584</v>
      </c>
    </row>
    <row r="40" spans="1:5" s="15" customFormat="1" ht="12.75">
      <c r="A40" s="26">
        <v>32</v>
      </c>
      <c r="B40" s="25">
        <f t="shared" si="3"/>
        <v>709.9632766019112</v>
      </c>
      <c r="C40" s="38">
        <f t="shared" si="0"/>
        <v>22718.824851261157</v>
      </c>
      <c r="D40" s="38">
        <f t="shared" si="1"/>
        <v>13441.191238217925</v>
      </c>
      <c r="E40" s="38">
        <f t="shared" si="2"/>
        <v>9277.633613043232</v>
      </c>
    </row>
    <row r="41" spans="1:5" s="15" customFormat="1" ht="12.75">
      <c r="A41" s="26">
        <v>33</v>
      </c>
      <c r="B41" s="25">
        <f aca="true" t="shared" si="4" ref="B41:B67">PMT($D$5/12,A41,-$B$4)</f>
        <v>691.0527166572126</v>
      </c>
      <c r="C41" s="38">
        <f aca="true" t="shared" si="5" ref="C41:C67">A41*B41</f>
        <v>22804.739649688017</v>
      </c>
      <c r="D41" s="38">
        <f aca="true" t="shared" si="6" ref="D41:D67">A41*$F$4</f>
        <v>13861.228464412236</v>
      </c>
      <c r="E41" s="38">
        <f aca="true" t="shared" si="7" ref="E41:E67">IF(C41-D41&gt;0,C41-D41,0)</f>
        <v>8943.511185275782</v>
      </c>
    </row>
    <row r="42" spans="1:5" s="15" customFormat="1" ht="12.75">
      <c r="A42" s="24">
        <v>34</v>
      </c>
      <c r="B42" s="25">
        <f t="shared" si="4"/>
        <v>673.260621585822</v>
      </c>
      <c r="C42" s="38">
        <f t="shared" si="5"/>
        <v>22890.861133917948</v>
      </c>
      <c r="D42" s="38">
        <f t="shared" si="6"/>
        <v>14281.265690606546</v>
      </c>
      <c r="E42" s="38">
        <f t="shared" si="7"/>
        <v>8609.595443311402</v>
      </c>
    </row>
    <row r="43" spans="1:5" s="15" customFormat="1" ht="12.75">
      <c r="A43" s="26">
        <v>35</v>
      </c>
      <c r="B43" s="25">
        <f t="shared" si="4"/>
        <v>656.4911205135822</v>
      </c>
      <c r="C43" s="38">
        <f t="shared" si="5"/>
        <v>22977.189217975378</v>
      </c>
      <c r="D43" s="38">
        <f t="shared" si="6"/>
        <v>14701.302916800856</v>
      </c>
      <c r="E43" s="38">
        <f t="shared" si="7"/>
        <v>8275.886301174522</v>
      </c>
    </row>
    <row r="44" spans="1:5" s="15" customFormat="1" ht="12.75">
      <c r="A44" s="26">
        <v>36</v>
      </c>
      <c r="B44" s="25">
        <f t="shared" si="4"/>
        <v>640.6589948156337</v>
      </c>
      <c r="C44" s="38">
        <f t="shared" si="5"/>
        <v>23063.723813362813</v>
      </c>
      <c r="D44" s="38">
        <f t="shared" si="6"/>
        <v>15121.340142995166</v>
      </c>
      <c r="E44" s="38">
        <f t="shared" si="7"/>
        <v>7942.383670367646</v>
      </c>
    </row>
    <row r="45" spans="1:5" s="15" customFormat="1" ht="12.75">
      <c r="A45" s="24">
        <v>37</v>
      </c>
      <c r="B45" s="25">
        <f t="shared" si="4"/>
        <v>625.6882386233702</v>
      </c>
      <c r="C45" s="38">
        <f t="shared" si="5"/>
        <v>23150.4648290647</v>
      </c>
      <c r="D45" s="38">
        <f t="shared" si="6"/>
        <v>15541.377369189477</v>
      </c>
      <c r="E45" s="38">
        <f t="shared" si="7"/>
        <v>7609.087459875222</v>
      </c>
    </row>
    <row r="46" spans="1:5" s="15" customFormat="1" ht="12.75">
      <c r="A46" s="26">
        <v>38</v>
      </c>
      <c r="B46" s="25">
        <f t="shared" si="4"/>
        <v>611.5108466197747</v>
      </c>
      <c r="C46" s="38">
        <f t="shared" si="5"/>
        <v>23237.41217155144</v>
      </c>
      <c r="D46" s="38">
        <f t="shared" si="6"/>
        <v>15961.414595383787</v>
      </c>
      <c r="E46" s="38">
        <f t="shared" si="7"/>
        <v>7275.997576167654</v>
      </c>
    </row>
    <row r="47" spans="1:5" s="15" customFormat="1" ht="12.75">
      <c r="A47" s="26">
        <v>39</v>
      </c>
      <c r="B47" s="25">
        <f t="shared" si="4"/>
        <v>598.0657883277822</v>
      </c>
      <c r="C47" s="38">
        <f t="shared" si="5"/>
        <v>23324.565744783507</v>
      </c>
      <c r="D47" s="38">
        <f t="shared" si="6"/>
        <v>16381.451821578097</v>
      </c>
      <c r="E47" s="38">
        <f t="shared" si="7"/>
        <v>6943.11392320541</v>
      </c>
    </row>
    <row r="48" spans="1:5" s="15" customFormat="1" ht="12.75">
      <c r="A48" s="24">
        <v>40</v>
      </c>
      <c r="B48" s="25">
        <f t="shared" si="4"/>
        <v>585.2981362553925</v>
      </c>
      <c r="C48" s="38">
        <f t="shared" si="5"/>
        <v>23411.9254502157</v>
      </c>
      <c r="D48" s="38">
        <f t="shared" si="6"/>
        <v>16801.489047772408</v>
      </c>
      <c r="E48" s="38">
        <f t="shared" si="7"/>
        <v>6610.436402443291</v>
      </c>
    </row>
    <row r="49" spans="1:5" s="15" customFormat="1" ht="12.75">
      <c r="A49" s="26">
        <v>41</v>
      </c>
      <c r="B49" s="25">
        <f t="shared" si="4"/>
        <v>573.1583216293026</v>
      </c>
      <c r="C49" s="38">
        <f t="shared" si="5"/>
        <v>23499.491186801406</v>
      </c>
      <c r="D49" s="38">
        <f t="shared" si="6"/>
        <v>17221.526273966716</v>
      </c>
      <c r="E49" s="38">
        <f t="shared" si="7"/>
        <v>6277.96491283469</v>
      </c>
    </row>
    <row r="50" spans="1:5" s="15" customFormat="1" ht="12.75">
      <c r="A50" s="26">
        <v>42</v>
      </c>
      <c r="B50" s="25">
        <f t="shared" si="4"/>
        <v>561.6014964523124</v>
      </c>
      <c r="C50" s="38">
        <f t="shared" si="5"/>
        <v>23587.262850997122</v>
      </c>
      <c r="D50" s="38">
        <f t="shared" si="6"/>
        <v>17641.563500161028</v>
      </c>
      <c r="E50" s="38">
        <f t="shared" si="7"/>
        <v>5945.699350836094</v>
      </c>
    </row>
    <row r="51" spans="1:5" s="15" customFormat="1" ht="12.75">
      <c r="A51" s="24">
        <v>43</v>
      </c>
      <c r="B51" s="25">
        <f t="shared" si="4"/>
        <v>550.5869845759748</v>
      </c>
      <c r="C51" s="38">
        <f t="shared" si="5"/>
        <v>23675.240336766918</v>
      </c>
      <c r="D51" s="38">
        <f t="shared" si="6"/>
        <v>18061.600726355337</v>
      </c>
      <c r="E51" s="38">
        <f t="shared" si="7"/>
        <v>5613.639610411581</v>
      </c>
    </row>
    <row r="52" spans="1:5" ht="12.75">
      <c r="A52" s="26">
        <v>44</v>
      </c>
      <c r="B52" s="25">
        <f t="shared" si="4"/>
        <v>540.0778076269808</v>
      </c>
      <c r="C52" s="38">
        <f t="shared" si="5"/>
        <v>23763.423535587153</v>
      </c>
      <c r="D52" s="38">
        <f t="shared" si="6"/>
        <v>18481.63795254965</v>
      </c>
      <c r="E52" s="38">
        <f t="shared" si="7"/>
        <v>5281.785583037505</v>
      </c>
    </row>
    <row r="53" spans="1:5" ht="12.75">
      <c r="A53" s="26">
        <v>45</v>
      </c>
      <c r="B53" s="25">
        <f t="shared" si="4"/>
        <v>530.0402741433603</v>
      </c>
      <c r="C53" s="38">
        <f t="shared" si="5"/>
        <v>23851.812336451214</v>
      </c>
      <c r="D53" s="38">
        <f t="shared" si="6"/>
        <v>18901.675178743957</v>
      </c>
      <c r="E53" s="38">
        <f t="shared" si="7"/>
        <v>4950.137157707257</v>
      </c>
    </row>
    <row r="54" spans="1:5" ht="12.75">
      <c r="A54" s="24">
        <v>46</v>
      </c>
      <c r="B54" s="25">
        <f t="shared" si="4"/>
        <v>520.4436223016162</v>
      </c>
      <c r="C54" s="38">
        <f t="shared" si="5"/>
        <v>23940.406625874344</v>
      </c>
      <c r="D54" s="38">
        <f t="shared" si="6"/>
        <v>19321.71240493827</v>
      </c>
      <c r="E54" s="38">
        <f t="shared" si="7"/>
        <v>4618.694220936075</v>
      </c>
    </row>
    <row r="55" spans="1:5" ht="12.75">
      <c r="A55" s="26">
        <v>47</v>
      </c>
      <c r="B55" s="25">
        <f t="shared" si="4"/>
        <v>511.25970825316347</v>
      </c>
      <c r="C55" s="38">
        <f t="shared" si="5"/>
        <v>24029.206287898684</v>
      </c>
      <c r="D55" s="38">
        <f t="shared" si="6"/>
        <v>19741.749631132578</v>
      </c>
      <c r="E55" s="38">
        <f t="shared" si="7"/>
        <v>4287.456656766106</v>
      </c>
    </row>
    <row r="56" spans="1:5" ht="12.75">
      <c r="A56" s="26">
        <v>48</v>
      </c>
      <c r="B56" s="25">
        <f t="shared" si="4"/>
        <v>502.46273341871404</v>
      </c>
      <c r="C56" s="38">
        <f t="shared" si="5"/>
        <v>24118.211204098276</v>
      </c>
      <c r="D56" s="38">
        <f t="shared" si="6"/>
        <v>20161.786857326886</v>
      </c>
      <c r="E56" s="38">
        <f t="shared" si="7"/>
        <v>3956.4243467713895</v>
      </c>
    </row>
    <row r="57" spans="1:5" ht="12.75">
      <c r="A57" s="24">
        <v>49</v>
      </c>
      <c r="B57" s="25">
        <f t="shared" si="4"/>
        <v>494.0290051751896</v>
      </c>
      <c r="C57" s="38">
        <f t="shared" si="5"/>
        <v>24207.42125358429</v>
      </c>
      <c r="D57" s="38">
        <f t="shared" si="6"/>
        <v>20581.8240835212</v>
      </c>
      <c r="E57" s="38">
        <f t="shared" si="7"/>
        <v>3625.5971700630907</v>
      </c>
    </row>
    <row r="58" spans="1:5" ht="12.75">
      <c r="A58" s="26">
        <v>50</v>
      </c>
      <c r="B58" s="25">
        <f t="shared" si="4"/>
        <v>485.93672626020555</v>
      </c>
      <c r="C58" s="38">
        <f t="shared" si="5"/>
        <v>24296.836313010277</v>
      </c>
      <c r="D58" s="38">
        <f t="shared" si="6"/>
        <v>21001.861309715507</v>
      </c>
      <c r="E58" s="38">
        <f t="shared" si="7"/>
        <v>3294.9750032947704</v>
      </c>
    </row>
    <row r="59" spans="1:5" ht="12.75">
      <c r="A59" s="26">
        <v>51</v>
      </c>
      <c r="B59" s="25">
        <f t="shared" si="4"/>
        <v>478.1658089525018</v>
      </c>
      <c r="C59" s="38">
        <f t="shared" si="5"/>
        <v>24386.456256577592</v>
      </c>
      <c r="D59" s="38">
        <f t="shared" si="6"/>
        <v>21421.89853590982</v>
      </c>
      <c r="E59" s="38">
        <f t="shared" si="7"/>
        <v>2964.5577206677735</v>
      </c>
    </row>
    <row r="60" spans="1:5" ht="12.75">
      <c r="A60" s="24">
        <v>52</v>
      </c>
      <c r="B60" s="25">
        <f t="shared" si="4"/>
        <v>470.6977106930931</v>
      </c>
      <c r="C60" s="38">
        <f t="shared" si="5"/>
        <v>24476.280956040842</v>
      </c>
      <c r="D60" s="38">
        <f t="shared" si="6"/>
        <v>21841.935762104127</v>
      </c>
      <c r="E60" s="38">
        <f t="shared" si="7"/>
        <v>2634.345193936715</v>
      </c>
    </row>
    <row r="61" spans="1:5" ht="12.75">
      <c r="A61" s="26">
        <v>53</v>
      </c>
      <c r="B61" s="25">
        <f t="shared" si="4"/>
        <v>463.51528831534915</v>
      </c>
      <c r="C61" s="38">
        <f t="shared" si="5"/>
        <v>24566.310280713504</v>
      </c>
      <c r="D61" s="38">
        <f t="shared" si="6"/>
        <v>22261.97298829844</v>
      </c>
      <c r="E61" s="38">
        <f t="shared" si="7"/>
        <v>2304.3372924150644</v>
      </c>
    </row>
    <row r="62" spans="1:5" ht="12.75">
      <c r="A62" s="26">
        <v>54</v>
      </c>
      <c r="B62" s="25">
        <f t="shared" si="4"/>
        <v>456.60266847173403</v>
      </c>
      <c r="C62" s="38">
        <f t="shared" si="5"/>
        <v>24656.544097473638</v>
      </c>
      <c r="D62" s="38">
        <f t="shared" si="6"/>
        <v>22682.010214492748</v>
      </c>
      <c r="E62" s="38">
        <f t="shared" si="7"/>
        <v>1974.5338829808898</v>
      </c>
    </row>
    <row r="63" spans="1:5" ht="12.75">
      <c r="A63" s="24">
        <v>55</v>
      </c>
      <c r="B63" s="25">
        <f t="shared" si="4"/>
        <v>449.94513219581154</v>
      </c>
      <c r="C63" s="38">
        <f t="shared" si="5"/>
        <v>24746.982270769633</v>
      </c>
      <c r="D63" s="38">
        <f t="shared" si="6"/>
        <v>23102.04744068706</v>
      </c>
      <c r="E63" s="38">
        <f t="shared" si="7"/>
        <v>1644.9348300825732</v>
      </c>
    </row>
    <row r="64" spans="1:5" ht="12.75">
      <c r="A64" s="26">
        <v>56</v>
      </c>
      <c r="B64" s="25">
        <f t="shared" si="4"/>
        <v>443.52901183261</v>
      </c>
      <c r="C64" s="38">
        <f t="shared" si="5"/>
        <v>24837.62466262616</v>
      </c>
      <c r="D64" s="38">
        <f t="shared" si="6"/>
        <v>23522.08466688137</v>
      </c>
      <c r="E64" s="38">
        <f t="shared" si="7"/>
        <v>1315.5399957447917</v>
      </c>
    </row>
    <row r="65" spans="1:5" ht="12.75">
      <c r="A65" s="26">
        <v>57</v>
      </c>
      <c r="B65" s="25">
        <f t="shared" si="4"/>
        <v>437.3415988184234</v>
      </c>
      <c r="C65" s="38">
        <f t="shared" si="5"/>
        <v>24928.471132650135</v>
      </c>
      <c r="D65" s="38">
        <f t="shared" si="6"/>
        <v>23942.12189307568</v>
      </c>
      <c r="E65" s="38">
        <f t="shared" si="7"/>
        <v>986.3492395744543</v>
      </c>
    </row>
    <row r="66" spans="1:5" ht="12.75">
      <c r="A66" s="24">
        <v>58</v>
      </c>
      <c r="B66" s="25">
        <f t="shared" si="4"/>
        <v>431.371061000635</v>
      </c>
      <c r="C66" s="38">
        <f t="shared" si="5"/>
        <v>25019.521538036828</v>
      </c>
      <c r="D66" s="38">
        <f t="shared" si="6"/>
        <v>24362.15911926999</v>
      </c>
      <c r="E66" s="38">
        <f t="shared" si="7"/>
        <v>657.3624187668393</v>
      </c>
    </row>
    <row r="67" spans="1:5" ht="12.75">
      <c r="A67" s="26">
        <v>59</v>
      </c>
      <c r="B67" s="25">
        <f t="shared" si="4"/>
        <v>425.6063683656965</v>
      </c>
      <c r="C67" s="38">
        <f t="shared" si="5"/>
        <v>25110.77573357609</v>
      </c>
      <c r="D67" s="38">
        <f t="shared" si="6"/>
        <v>24782.1963454643</v>
      </c>
      <c r="E67" s="38">
        <f t="shared" si="7"/>
        <v>328.57938811178974</v>
      </c>
    </row>
  </sheetData>
  <sheetProtection sheet="1" objects="1" scenarios="1" selectLockedCells="1"/>
  <mergeCells count="3">
    <mergeCell ref="A3:F3"/>
    <mergeCell ref="A7:F7"/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Xerox Capital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EileenTChristy</dc:creator>
  <cp:keywords/>
  <dc:description/>
  <cp:lastModifiedBy>EileenTChristy</cp:lastModifiedBy>
  <dcterms:created xsi:type="dcterms:W3CDTF">2009-06-04T13:01:08Z</dcterms:created>
  <dcterms:modified xsi:type="dcterms:W3CDTF">2016-02-24T20:15:24Z</dcterms:modified>
  <cp:category/>
  <cp:version/>
  <cp:contentType/>
  <cp:contentStatus/>
</cp:coreProperties>
</file>