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60" yWindow="90" windowWidth="16530" windowHeight="7080"/>
  </bookViews>
  <sheets>
    <sheet name="Page 1" sheetId="1" r:id="rId1"/>
    <sheet name="Page 2 - Small Business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7" i="2"/>
  <c r="F36"/>
  <c r="F35"/>
  <c r="F34"/>
  <c r="F33"/>
  <c r="F32"/>
  <c r="F31"/>
  <c r="F30"/>
  <c r="F29"/>
  <c r="F28"/>
  <c r="F25"/>
  <c r="F24"/>
  <c r="F23"/>
  <c r="F21"/>
  <c r="F20"/>
  <c r="F19"/>
  <c r="F18"/>
  <c r="F17"/>
  <c r="F15"/>
  <c r="F14"/>
  <c r="F13"/>
  <c r="F12"/>
  <c r="F11"/>
  <c r="R37"/>
  <c r="P37"/>
  <c r="N37"/>
  <c r="L37"/>
  <c r="J37"/>
  <c r="G37"/>
  <c r="H37" s="1"/>
  <c r="R36"/>
  <c r="P36"/>
  <c r="N36"/>
  <c r="L36"/>
  <c r="J36"/>
  <c r="G36"/>
  <c r="H36" s="1"/>
  <c r="R35"/>
  <c r="P35"/>
  <c r="N35"/>
  <c r="L35"/>
  <c r="J35"/>
  <c r="G35"/>
  <c r="H35" s="1"/>
  <c r="R34"/>
  <c r="P34"/>
  <c r="N34"/>
  <c r="L34"/>
  <c r="J34"/>
  <c r="G34"/>
  <c r="H34" s="1"/>
  <c r="R33"/>
  <c r="P33"/>
  <c r="N33"/>
  <c r="L33"/>
  <c r="J33"/>
  <c r="G33"/>
  <c r="H33" s="1"/>
  <c r="R32"/>
  <c r="P32"/>
  <c r="N32"/>
  <c r="L32"/>
  <c r="J32"/>
  <c r="G32"/>
  <c r="H32" s="1"/>
  <c r="R31"/>
  <c r="P31"/>
  <c r="N31"/>
  <c r="L31"/>
  <c r="J31"/>
  <c r="G31"/>
  <c r="H31" s="1"/>
  <c r="R30"/>
  <c r="P30"/>
  <c r="N30"/>
  <c r="L30"/>
  <c r="J30"/>
  <c r="G30"/>
  <c r="H30" s="1"/>
  <c r="R29"/>
  <c r="P29"/>
  <c r="N29"/>
  <c r="L29"/>
  <c r="J29"/>
  <c r="H29"/>
  <c r="G29"/>
  <c r="R28"/>
  <c r="P28"/>
  <c r="N28"/>
  <c r="L28"/>
  <c r="J28"/>
  <c r="G28"/>
  <c r="H28" s="1"/>
  <c r="R25"/>
  <c r="P25"/>
  <c r="N25"/>
  <c r="L25"/>
  <c r="J25"/>
  <c r="G25"/>
  <c r="H25" s="1"/>
  <c r="R24"/>
  <c r="P24"/>
  <c r="N24"/>
  <c r="L24"/>
  <c r="J24"/>
  <c r="H24"/>
  <c r="R23"/>
  <c r="P23"/>
  <c r="N23"/>
  <c r="L23"/>
  <c r="J23"/>
  <c r="G23"/>
  <c r="H23" s="1"/>
  <c r="R21"/>
  <c r="P21"/>
  <c r="N21"/>
  <c r="L21"/>
  <c r="J21"/>
  <c r="H21"/>
  <c r="R18"/>
  <c r="P18"/>
  <c r="N18"/>
  <c r="L18"/>
  <c r="J18"/>
  <c r="G18"/>
  <c r="H18" s="1"/>
  <c r="R17"/>
  <c r="P17"/>
  <c r="N17"/>
  <c r="L17"/>
  <c r="J17"/>
  <c r="H17"/>
  <c r="R14"/>
  <c r="P14"/>
  <c r="N14"/>
  <c r="L14"/>
  <c r="J14"/>
  <c r="H14"/>
  <c r="R13"/>
  <c r="P13"/>
  <c r="N13"/>
  <c r="L13"/>
  <c r="J13"/>
  <c r="G13"/>
  <c r="H13" s="1"/>
  <c r="R12"/>
  <c r="P12"/>
  <c r="N12"/>
  <c r="L12"/>
  <c r="J12"/>
  <c r="G12"/>
  <c r="H12" s="1"/>
  <c r="R11"/>
  <c r="P11"/>
  <c r="N11"/>
  <c r="L11"/>
  <c r="J11"/>
  <c r="H11"/>
  <c r="D37"/>
  <c r="D36"/>
  <c r="D35"/>
  <c r="D34"/>
  <c r="D33"/>
  <c r="D32"/>
  <c r="D31"/>
  <c r="D30"/>
  <c r="D29"/>
  <c r="D28"/>
  <c r="D25"/>
  <c r="D24"/>
  <c r="D23"/>
  <c r="D22"/>
  <c r="D21"/>
  <c r="D20"/>
  <c r="D19"/>
  <c r="D18"/>
  <c r="D17"/>
  <c r="D16"/>
  <c r="D15"/>
  <c r="D14"/>
  <c r="D13"/>
  <c r="D12"/>
  <c r="D11"/>
  <c r="AB37" i="1"/>
  <c r="Z37"/>
  <c r="V37"/>
  <c r="T37"/>
  <c r="R37"/>
  <c r="P37"/>
  <c r="N37"/>
  <c r="L37"/>
  <c r="J37"/>
  <c r="H37"/>
  <c r="D37"/>
  <c r="AB36"/>
  <c r="Z36"/>
  <c r="X36"/>
  <c r="V36"/>
  <c r="T36"/>
  <c r="R36"/>
  <c r="P36"/>
  <c r="N36"/>
  <c r="L36"/>
  <c r="J36"/>
  <c r="H36"/>
  <c r="F36"/>
  <c r="D36"/>
  <c r="AB35"/>
  <c r="Z35"/>
  <c r="X35"/>
  <c r="V35"/>
  <c r="T35"/>
  <c r="R35"/>
  <c r="P35"/>
  <c r="N35"/>
  <c r="L35"/>
  <c r="J35"/>
  <c r="H35"/>
  <c r="F35"/>
  <c r="D35"/>
  <c r="Z34"/>
  <c r="X34"/>
  <c r="T34"/>
  <c r="R34"/>
  <c r="P34"/>
  <c r="L34"/>
  <c r="J34"/>
  <c r="F34"/>
  <c r="D34"/>
  <c r="AB33"/>
  <c r="Z33"/>
  <c r="X33"/>
  <c r="V33"/>
  <c r="T33"/>
  <c r="R33"/>
  <c r="P33"/>
  <c r="N33"/>
  <c r="L33"/>
  <c r="J33"/>
  <c r="H33"/>
  <c r="F33"/>
  <c r="D33"/>
  <c r="AB32"/>
  <c r="Z32"/>
  <c r="X32"/>
  <c r="T32"/>
  <c r="R32"/>
  <c r="P32"/>
  <c r="N32"/>
  <c r="L32"/>
  <c r="H32"/>
  <c r="F32"/>
  <c r="D32"/>
  <c r="AB31"/>
  <c r="Z31"/>
  <c r="X31"/>
  <c r="V31"/>
  <c r="T31"/>
  <c r="R31"/>
  <c r="N31"/>
  <c r="L31"/>
  <c r="J31"/>
  <c r="H31"/>
  <c r="F31"/>
  <c r="D31"/>
  <c r="AB30"/>
  <c r="Z30"/>
  <c r="X30"/>
  <c r="V30"/>
  <c r="T30"/>
  <c r="R30"/>
  <c r="P30"/>
  <c r="N30"/>
  <c r="L30"/>
  <c r="J30"/>
  <c r="H30"/>
  <c r="F30"/>
  <c r="D30"/>
  <c r="AB29"/>
  <c r="Z29"/>
  <c r="X29"/>
  <c r="T29"/>
  <c r="R29"/>
  <c r="P29"/>
  <c r="N29"/>
  <c r="L29"/>
  <c r="J29"/>
  <c r="H29"/>
  <c r="F29"/>
  <c r="D29"/>
  <c r="AB28"/>
  <c r="Z28"/>
  <c r="X28"/>
  <c r="V28"/>
  <c r="T28"/>
  <c r="N28"/>
  <c r="L28"/>
  <c r="J28"/>
  <c r="H28"/>
  <c r="F28"/>
  <c r="D28"/>
  <c r="AB25"/>
  <c r="Z25"/>
  <c r="X25"/>
  <c r="V25"/>
  <c r="T25"/>
  <c r="R25"/>
  <c r="P25"/>
  <c r="N25"/>
  <c r="L25"/>
  <c r="J25"/>
  <c r="H25"/>
  <c r="F25"/>
  <c r="D25"/>
  <c r="AB24"/>
  <c r="Z24"/>
  <c r="X24"/>
  <c r="V24"/>
  <c r="T24"/>
  <c r="R24"/>
  <c r="P24"/>
  <c r="N24"/>
  <c r="L24"/>
  <c r="J24"/>
  <c r="H24"/>
  <c r="F24"/>
  <c r="D24"/>
  <c r="AB23"/>
  <c r="Z23"/>
  <c r="X23"/>
  <c r="V23"/>
  <c r="T23"/>
  <c r="R23"/>
  <c r="P23"/>
  <c r="L23"/>
  <c r="J23"/>
  <c r="H23"/>
  <c r="F23"/>
  <c r="D23"/>
  <c r="D22"/>
  <c r="AB21"/>
  <c r="Z21"/>
  <c r="X21"/>
  <c r="V21"/>
  <c r="T21"/>
  <c r="R21"/>
  <c r="P21"/>
  <c r="N21"/>
  <c r="J21"/>
  <c r="H21"/>
  <c r="F21"/>
  <c r="D21"/>
  <c r="AB20"/>
  <c r="Z20"/>
  <c r="X20"/>
  <c r="V20"/>
  <c r="T20"/>
  <c r="R20"/>
  <c r="P20"/>
  <c r="N20"/>
  <c r="L20"/>
  <c r="J20"/>
  <c r="H20"/>
  <c r="F20"/>
  <c r="D20"/>
  <c r="AB19"/>
  <c r="Z19"/>
  <c r="X19"/>
  <c r="V19"/>
  <c r="T19"/>
  <c r="R19"/>
  <c r="P19"/>
  <c r="N19"/>
  <c r="L19"/>
  <c r="J19"/>
  <c r="H19"/>
  <c r="F19"/>
  <c r="D19"/>
  <c r="AB18"/>
  <c r="Z18"/>
  <c r="X18"/>
  <c r="T18"/>
  <c r="R18"/>
  <c r="P18"/>
  <c r="N18"/>
  <c r="L18"/>
  <c r="J18"/>
  <c r="H18"/>
  <c r="F18"/>
  <c r="D18"/>
  <c r="AB17"/>
  <c r="Z17"/>
  <c r="X17"/>
  <c r="V17"/>
  <c r="T17"/>
  <c r="R17"/>
  <c r="P17"/>
  <c r="N17"/>
  <c r="L17"/>
  <c r="J17"/>
  <c r="H17"/>
  <c r="F17"/>
  <c r="D17"/>
  <c r="D16"/>
  <c r="AB15"/>
  <c r="Z15"/>
  <c r="X15"/>
  <c r="V15"/>
  <c r="T15"/>
  <c r="R15"/>
  <c r="P15"/>
  <c r="N15"/>
  <c r="F15"/>
  <c r="D15"/>
  <c r="AB14"/>
  <c r="Z14"/>
  <c r="X14"/>
  <c r="V14"/>
  <c r="T14"/>
  <c r="R14"/>
  <c r="P14"/>
  <c r="N14"/>
  <c r="L14"/>
  <c r="J14"/>
  <c r="H14"/>
  <c r="F14"/>
  <c r="D14"/>
  <c r="AB13"/>
  <c r="Z13"/>
  <c r="X13"/>
  <c r="V13"/>
  <c r="T13"/>
  <c r="R13"/>
  <c r="P13"/>
  <c r="N13"/>
  <c r="L13"/>
  <c r="J13"/>
  <c r="H13"/>
  <c r="F13"/>
  <c r="D13"/>
  <c r="AB12"/>
  <c r="X12"/>
  <c r="V12"/>
  <c r="T12"/>
  <c r="R12"/>
  <c r="P12"/>
  <c r="N12"/>
  <c r="L12"/>
  <c r="J12"/>
  <c r="H12"/>
  <c r="F12"/>
  <c r="D12"/>
  <c r="AB11"/>
  <c r="Z11"/>
  <c r="X11"/>
  <c r="V11"/>
  <c r="T11"/>
  <c r="R11"/>
  <c r="P11"/>
  <c r="N11"/>
  <c r="L11"/>
  <c r="J11"/>
  <c r="H11"/>
  <c r="F11"/>
  <c r="D11"/>
</calcChain>
</file>

<file path=xl/sharedStrings.xml><?xml version="1.0" encoding="utf-8"?>
<sst xmlns="http://schemas.openxmlformats.org/spreadsheetml/2006/main" count="222" uniqueCount="85">
  <si>
    <t xml:space="preserve">Total Obligations FY2012: </t>
  </si>
  <si>
    <t>Contract Type Analysis</t>
  </si>
  <si>
    <t>Competition Type Analysis</t>
  </si>
  <si>
    <t>Time of Obligation Analysis</t>
  </si>
  <si>
    <t>(as % of PSC Obligations)</t>
  </si>
  <si>
    <t xml:space="preserve"> Obligations</t>
  </si>
  <si>
    <t>% Total Obligations</t>
  </si>
  <si>
    <t>Fixed Price</t>
  </si>
  <si>
    <t>Cost</t>
  </si>
  <si>
    <t>T&amp;M/LH</t>
  </si>
  <si>
    <t>Other</t>
  </si>
  <si>
    <t>Competed</t>
  </si>
  <si>
    <t>Not Competed</t>
  </si>
  <si>
    <t>Not Available for Competition</t>
  </si>
  <si>
    <t>Blank</t>
  </si>
  <si>
    <t>Q1</t>
  </si>
  <si>
    <t>Q2</t>
  </si>
  <si>
    <t>Q3</t>
  </si>
  <si>
    <t>Q4</t>
  </si>
  <si>
    <t>Special Interest Functions</t>
  </si>
  <si>
    <t>B505</t>
  </si>
  <si>
    <t>SPECIAL STUDIES/ANALYSIS- COST BENEFIT</t>
  </si>
  <si>
    <t>D302</t>
  </si>
  <si>
    <t>IT AND TELECOM- SYSTEMS DEVELOPMENT</t>
  </si>
  <si>
    <t>D307</t>
  </si>
  <si>
    <t>IT AND TELECOM- IT STRATEGY AND ARCHITECTURE</t>
  </si>
  <si>
    <t>D310</t>
  </si>
  <si>
    <t>IT AND TELECOM- CYBER SECURITY AND DATA BACKUP</t>
  </si>
  <si>
    <t>D314</t>
  </si>
  <si>
    <t>IT AND TELECOM- SYSTEM ACQUISITION SUPPORT</t>
  </si>
  <si>
    <t>R406</t>
  </si>
  <si>
    <t>POLICY REVIEW/DEVELOPMENT SERVICES</t>
  </si>
  <si>
    <t>N/A</t>
  </si>
  <si>
    <t>R407</t>
  </si>
  <si>
    <t>PROGRAM EVALUATION SERVICES</t>
  </si>
  <si>
    <t>R408</t>
  </si>
  <si>
    <t>SUPPORT- PROFESSIONAL: PROGRAM MANAGEMENT/SUPPORT</t>
  </si>
  <si>
    <t>R409</t>
  </si>
  <si>
    <t>PROGRAM REVIEW/DEVELOPMENT SERVICES</t>
  </si>
  <si>
    <t>R413</t>
  </si>
  <si>
    <t>SUPPORT- PROFESSIONAL: SPECIFICATIONS DEVELOPMENT</t>
  </si>
  <si>
    <t>R414</t>
  </si>
  <si>
    <t>SYSTEMS ENGINEERING SERVICES</t>
  </si>
  <si>
    <t>R423</t>
  </si>
  <si>
    <t>INTELLIGENCE SERVICES</t>
  </si>
  <si>
    <t>R425</t>
  </si>
  <si>
    <t>SUPPORT- PROFESSIONAL: ENGINEERING/TECHNICAL</t>
  </si>
  <si>
    <t>R497</t>
  </si>
  <si>
    <t>SUPPORT- PROFESSIONAL: PERSONAL SERVICES CONTRACTS</t>
  </si>
  <si>
    <t>R707</t>
  </si>
  <si>
    <t>SUPPORT- MANAGEMENT: CONTRACT/PROC/ACQ SUPPORT</t>
  </si>
  <si>
    <t>Biggest Percentage of Obligations</t>
  </si>
  <si>
    <t>S201</t>
  </si>
  <si>
    <t>HOUSEKEEPING- CUSTODIAL JANITORIAL</t>
  </si>
  <si>
    <t>Z2AA</t>
  </si>
  <si>
    <t>REPAIR OR ALTERATION OF OFFICE BUILDINGS</t>
  </si>
  <si>
    <t>Y1AA</t>
  </si>
  <si>
    <t>CONSTRUCTION OF OFFICE BUILDINGS</t>
  </si>
  <si>
    <t>Z111</t>
  </si>
  <si>
    <t>MAINT-REP-ALT/OFFICE BLDGS</t>
  </si>
  <si>
    <t>D313</t>
  </si>
  <si>
    <t>IT AND TELECOM- COMPUTER AIDED DESIGN/COMPUTER AIDED MANUFACTURING (CAD/CAM)</t>
  </si>
  <si>
    <t>Z1AA</t>
  </si>
  <si>
    <t>MAINTENANCE OF OFFICE BUILDINGS</t>
  </si>
  <si>
    <t>Y111</t>
  </si>
  <si>
    <t>S216</t>
  </si>
  <si>
    <t>HOUSEKEEPING- FACILITIES OPERATIONS SUPPORT</t>
  </si>
  <si>
    <t>S112</t>
  </si>
  <si>
    <t>UTILITIES- ELECTRIC</t>
  </si>
  <si>
    <t>R499</t>
  </si>
  <si>
    <t>SUPPORT- PROFESSIONAL: OTHER</t>
  </si>
  <si>
    <t>General Services Administration</t>
  </si>
  <si>
    <t xml:space="preserve">Summary Format </t>
  </si>
  <si>
    <t>(Page 1 of 2)</t>
  </si>
  <si>
    <t xml:space="preserve">FY 2012 Service Contract Inventory </t>
  </si>
  <si>
    <t>Small Business Analysis</t>
  </si>
  <si>
    <t>Small Business</t>
  </si>
  <si>
    <t xml:space="preserve">Small Business  </t>
  </si>
  <si>
    <t>SDB</t>
  </si>
  <si>
    <t>8(a) Program</t>
  </si>
  <si>
    <t>VOSB</t>
  </si>
  <si>
    <t>SDVOSB</t>
  </si>
  <si>
    <t>HUBZone</t>
  </si>
  <si>
    <t>WOSB</t>
  </si>
  <si>
    <t>(Page 2 of 2)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</si>
</sst>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&quot;$&quot;#,##0"/>
  </numFmts>
  <fonts count="8">
    <font>
      <sz val="11"/>
      <color theme="1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55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0" fillId="0" borderId="10" xfId="0" applyBorder="1"/>
    <xf numFmtId="0" fontId="3" fillId="0" borderId="0" xfId="0" applyFont="1" applyAlignment="1">
      <alignment horizontal="left"/>
    </xf>
    <xf numFmtId="164" fontId="3" fillId="0" borderId="0" xfId="0" applyNumberFormat="1" applyFont="1" applyAlignment="1">
      <alignment horizontal="right"/>
    </xf>
    <xf numFmtId="164" fontId="0" fillId="0" borderId="0" xfId="0" applyNumberFormat="1"/>
    <xf numFmtId="0" fontId="0" fillId="0" borderId="4" xfId="0" applyBorder="1" applyAlignment="1">
      <alignment horizontal="center" wrapText="1"/>
    </xf>
    <xf numFmtId="0" fontId="0" fillId="2" borderId="0" xfId="0" applyFill="1"/>
    <xf numFmtId="0" fontId="1" fillId="0" borderId="0" xfId="0" applyFont="1" applyAlignment="1">
      <alignment horizontal="center" wrapText="1"/>
    </xf>
    <xf numFmtId="0" fontId="1" fillId="0" borderId="19" xfId="0" applyFont="1" applyBorder="1" applyAlignment="1">
      <alignment horizontal="center"/>
    </xf>
    <xf numFmtId="164" fontId="2" fillId="0" borderId="18" xfId="1" applyNumberFormat="1" applyFont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3" borderId="17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0" fillId="2" borderId="10" xfId="0" applyFill="1" applyBorder="1"/>
    <xf numFmtId="0" fontId="0" fillId="2" borderId="9" xfId="0" applyFill="1" applyBorder="1"/>
    <xf numFmtId="0" fontId="1" fillId="0" borderId="27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/>
    <xf numFmtId="0" fontId="6" fillId="0" borderId="9" xfId="0" applyFont="1" applyBorder="1" applyAlignment="1">
      <alignment horizontal="left"/>
    </xf>
    <xf numFmtId="0" fontId="6" fillId="0" borderId="9" xfId="0" applyFont="1" applyBorder="1"/>
    <xf numFmtId="0" fontId="6" fillId="2" borderId="4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left" wrapText="1"/>
    </xf>
    <xf numFmtId="0" fontId="6" fillId="0" borderId="13" xfId="0" applyFont="1" applyBorder="1" applyAlignment="1">
      <alignment horizontal="center"/>
    </xf>
    <xf numFmtId="0" fontId="6" fillId="0" borderId="16" xfId="0" applyFont="1" applyBorder="1" applyAlignment="1">
      <alignment horizontal="left" wrapText="1"/>
    </xf>
    <xf numFmtId="0" fontId="5" fillId="0" borderId="0" xfId="0" applyFont="1"/>
    <xf numFmtId="0" fontId="5" fillId="3" borderId="17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7" fillId="0" borderId="8" xfId="0" applyFont="1" applyFill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7" fillId="0" borderId="0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7" fillId="0" borderId="27" xfId="0" applyFont="1" applyBorder="1" applyAlignment="1">
      <alignment horizontal="center" wrapText="1"/>
    </xf>
    <xf numFmtId="0" fontId="7" fillId="0" borderId="18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2" borderId="0" xfId="0" applyFont="1" applyFill="1" applyBorder="1"/>
    <xf numFmtId="0" fontId="5" fillId="0" borderId="0" xfId="0" applyFont="1" applyFill="1"/>
    <xf numFmtId="0" fontId="7" fillId="0" borderId="4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164" fontId="6" fillId="0" borderId="8" xfId="0" applyNumberFormat="1" applyFont="1" applyBorder="1" applyAlignment="1">
      <alignment horizontal="right"/>
    </xf>
    <xf numFmtId="9" fontId="6" fillId="0" borderId="10" xfId="0" applyNumberFormat="1" applyFont="1" applyFill="1" applyBorder="1"/>
    <xf numFmtId="164" fontId="6" fillId="0" borderId="12" xfId="0" applyNumberFormat="1" applyFont="1" applyBorder="1" applyAlignment="1">
      <alignment horizontal="right"/>
    </xf>
    <xf numFmtId="9" fontId="6" fillId="0" borderId="8" xfId="0" applyNumberFormat="1" applyFont="1" applyBorder="1" applyAlignment="1">
      <alignment horizontal="right"/>
    </xf>
    <xf numFmtId="164" fontId="6" fillId="0" borderId="10" xfId="0" applyNumberFormat="1" applyFont="1" applyBorder="1" applyAlignment="1">
      <alignment horizontal="right"/>
    </xf>
    <xf numFmtId="9" fontId="6" fillId="0" borderId="10" xfId="0" applyNumberFormat="1" applyFont="1" applyBorder="1" applyAlignment="1">
      <alignment horizontal="right"/>
    </xf>
    <xf numFmtId="9" fontId="5" fillId="0" borderId="9" xfId="0" applyNumberFormat="1" applyFont="1" applyFill="1" applyBorder="1"/>
    <xf numFmtId="9" fontId="5" fillId="0" borderId="10" xfId="0" applyNumberFormat="1" applyFont="1" applyBorder="1"/>
    <xf numFmtId="164" fontId="6" fillId="0" borderId="9" xfId="0" applyNumberFormat="1" applyFont="1" applyBorder="1" applyAlignment="1">
      <alignment horizontal="right"/>
    </xf>
    <xf numFmtId="8" fontId="5" fillId="0" borderId="12" xfId="0" applyNumberFormat="1" applyFont="1" applyBorder="1"/>
    <xf numFmtId="0" fontId="5" fillId="0" borderId="0" xfId="0" applyFont="1" applyFill="1" applyBorder="1"/>
    <xf numFmtId="165" fontId="6" fillId="0" borderId="8" xfId="0" applyNumberFormat="1" applyFont="1" applyBorder="1" applyAlignment="1">
      <alignment horizontal="right"/>
    </xf>
    <xf numFmtId="8" fontId="5" fillId="0" borderId="10" xfId="0" applyNumberFormat="1" applyFont="1" applyBorder="1"/>
    <xf numFmtId="9" fontId="5" fillId="0" borderId="8" xfId="0" applyNumberFormat="1" applyFont="1" applyBorder="1"/>
    <xf numFmtId="0" fontId="5" fillId="0" borderId="10" xfId="0" applyFont="1" applyBorder="1"/>
    <xf numFmtId="164" fontId="5" fillId="0" borderId="10" xfId="0" applyNumberFormat="1" applyFont="1" applyBorder="1"/>
    <xf numFmtId="9" fontId="5" fillId="0" borderId="14" xfId="0" applyNumberFormat="1" applyFont="1" applyBorder="1"/>
    <xf numFmtId="164" fontId="6" fillId="0" borderId="15" xfId="0" applyNumberFormat="1" applyFont="1" applyBorder="1" applyAlignment="1">
      <alignment horizontal="center"/>
    </xf>
    <xf numFmtId="9" fontId="5" fillId="0" borderId="13" xfId="0" applyNumberFormat="1" applyFont="1" applyBorder="1"/>
    <xf numFmtId="164" fontId="6" fillId="0" borderId="14" xfId="0" applyNumberFormat="1" applyFont="1" applyBorder="1" applyAlignment="1">
      <alignment horizontal="right"/>
    </xf>
    <xf numFmtId="9" fontId="6" fillId="0" borderId="14" xfId="0" applyNumberFormat="1" applyFont="1" applyBorder="1" applyAlignment="1">
      <alignment horizontal="right"/>
    </xf>
    <xf numFmtId="8" fontId="5" fillId="0" borderId="15" xfId="0" applyNumberFormat="1" applyFont="1" applyBorder="1"/>
    <xf numFmtId="9" fontId="6" fillId="0" borderId="13" xfId="0" applyNumberFormat="1" applyFont="1" applyBorder="1" applyAlignment="1">
      <alignment horizontal="right"/>
    </xf>
    <xf numFmtId="164" fontId="6" fillId="0" borderId="15" xfId="0" applyNumberFormat="1" applyFont="1" applyBorder="1" applyAlignment="1">
      <alignment horizontal="right"/>
    </xf>
    <xf numFmtId="9" fontId="5" fillId="0" borderId="16" xfId="0" applyNumberFormat="1" applyFont="1" applyFill="1" applyBorder="1"/>
    <xf numFmtId="166" fontId="6" fillId="0" borderId="8" xfId="0" applyNumberFormat="1" applyFont="1" applyBorder="1" applyAlignment="1">
      <alignment horizontal="right"/>
    </xf>
    <xf numFmtId="166" fontId="6" fillId="2" borderId="4" xfId="0" applyNumberFormat="1" applyFont="1" applyFill="1" applyBorder="1" applyAlignment="1">
      <alignment horizontal="right"/>
    </xf>
    <xf numFmtId="166" fontId="6" fillId="0" borderId="4" xfId="0" applyNumberFormat="1" applyFont="1" applyFill="1" applyBorder="1" applyAlignment="1">
      <alignment horizontal="right"/>
    </xf>
    <xf numFmtId="166" fontId="6" fillId="0" borderId="13" xfId="0" applyNumberFormat="1" applyFont="1" applyBorder="1" applyAlignment="1">
      <alignment horizontal="right"/>
    </xf>
    <xf numFmtId="9" fontId="6" fillId="0" borderId="9" xfId="0" applyNumberFormat="1" applyFont="1" applyFill="1" applyBorder="1"/>
    <xf numFmtId="8" fontId="5" fillId="0" borderId="0" xfId="0" applyNumberFormat="1" applyFont="1"/>
    <xf numFmtId="10" fontId="5" fillId="0" borderId="10" xfId="0" applyNumberFormat="1" applyFont="1" applyBorder="1"/>
    <xf numFmtId="0" fontId="5" fillId="0" borderId="10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5" fillId="0" borderId="0" xfId="0" applyFont="1" applyAlignment="1">
      <alignment wrapText="1"/>
    </xf>
    <xf numFmtId="8" fontId="5" fillId="0" borderId="22" xfId="0" applyNumberFormat="1" applyFont="1" applyBorder="1"/>
    <xf numFmtId="9" fontId="5" fillId="0" borderId="10" xfId="0" applyNumberFormat="1" applyFont="1" applyBorder="1" applyAlignment="1">
      <alignment horizontal="right"/>
    </xf>
    <xf numFmtId="8" fontId="5" fillId="0" borderId="10" xfId="0" applyNumberFormat="1" applyFont="1" applyBorder="1" applyAlignment="1">
      <alignment horizontal="right"/>
    </xf>
    <xf numFmtId="9" fontId="5" fillId="0" borderId="9" xfId="0" applyNumberFormat="1" applyFont="1" applyBorder="1" applyAlignment="1">
      <alignment horizontal="right"/>
    </xf>
    <xf numFmtId="9" fontId="5" fillId="0" borderId="9" xfId="0" applyNumberFormat="1" applyFont="1" applyBorder="1"/>
    <xf numFmtId="10" fontId="5" fillId="0" borderId="10" xfId="0" applyNumberFormat="1" applyFont="1" applyBorder="1" applyAlignment="1">
      <alignment horizontal="right"/>
    </xf>
    <xf numFmtId="10" fontId="5" fillId="0" borderId="9" xfId="0" applyNumberFormat="1" applyFont="1" applyBorder="1" applyAlignment="1">
      <alignment horizontal="right"/>
    </xf>
    <xf numFmtId="0" fontId="6" fillId="2" borderId="33" xfId="0" applyFont="1" applyFill="1" applyBorder="1" applyAlignment="1">
      <alignment horizontal="left"/>
    </xf>
    <xf numFmtId="0" fontId="6" fillId="2" borderId="28" xfId="0" applyFont="1" applyFill="1" applyBorder="1" applyAlignment="1">
      <alignment horizontal="left"/>
    </xf>
    <xf numFmtId="0" fontId="5" fillId="2" borderId="9" xfId="0" applyFont="1" applyFill="1" applyBorder="1"/>
    <xf numFmtId="0" fontId="5" fillId="2" borderId="29" xfId="0" applyFont="1" applyFill="1" applyBorder="1"/>
    <xf numFmtId="0" fontId="5" fillId="2" borderId="10" xfId="0" applyFont="1" applyFill="1" applyBorder="1" applyAlignment="1">
      <alignment wrapText="1"/>
    </xf>
    <xf numFmtId="0" fontId="5" fillId="2" borderId="10" xfId="0" applyFont="1" applyFill="1" applyBorder="1"/>
    <xf numFmtId="0" fontId="5" fillId="2" borderId="10" xfId="0" applyFont="1" applyFill="1" applyBorder="1" applyAlignment="1">
      <alignment horizontal="right"/>
    </xf>
    <xf numFmtId="0" fontId="5" fillId="2" borderId="24" xfId="0" applyFont="1" applyFill="1" applyBorder="1" applyAlignment="1">
      <alignment horizontal="right"/>
    </xf>
    <xf numFmtId="0" fontId="5" fillId="2" borderId="25" xfId="0" applyFont="1" applyFill="1" applyBorder="1" applyAlignment="1">
      <alignment horizontal="right"/>
    </xf>
    <xf numFmtId="0" fontId="5" fillId="0" borderId="9" xfId="0" applyFont="1" applyFill="1" applyBorder="1"/>
    <xf numFmtId="8" fontId="5" fillId="0" borderId="6" xfId="0" applyNumberFormat="1" applyFont="1" applyBorder="1"/>
    <xf numFmtId="8" fontId="5" fillId="0" borderId="27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9" fontId="5" fillId="0" borderId="16" xfId="0" applyNumberFormat="1" applyFont="1" applyBorder="1"/>
    <xf numFmtId="8" fontId="5" fillId="0" borderId="23" xfId="0" applyNumberFormat="1" applyFont="1" applyBorder="1"/>
    <xf numFmtId="164" fontId="5" fillId="0" borderId="14" xfId="0" applyNumberFormat="1" applyFont="1" applyBorder="1"/>
    <xf numFmtId="9" fontId="5" fillId="0" borderId="14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9" fontId="5" fillId="0" borderId="16" xfId="0" applyNumberFormat="1" applyFont="1" applyBorder="1" applyAlignment="1">
      <alignment horizontal="right"/>
    </xf>
    <xf numFmtId="166" fontId="6" fillId="2" borderId="8" xfId="0" applyNumberFormat="1" applyFont="1" applyFill="1" applyBorder="1" applyAlignment="1">
      <alignment horizontal="right"/>
    </xf>
    <xf numFmtId="166" fontId="6" fillId="0" borderId="5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5" fillId="2" borderId="27" xfId="0" applyFont="1" applyFill="1" applyBorder="1"/>
    <xf numFmtId="0" fontId="5" fillId="2" borderId="18" xfId="0" applyFont="1" applyFill="1" applyBorder="1"/>
    <xf numFmtId="0" fontId="5" fillId="2" borderId="8" xfId="0" applyFont="1" applyFill="1" applyBorder="1"/>
    <xf numFmtId="0" fontId="5" fillId="0" borderId="8" xfId="0" applyFont="1" applyFill="1" applyBorder="1"/>
    <xf numFmtId="0" fontId="5" fillId="0" borderId="10" xfId="0" applyFont="1" applyFill="1" applyBorder="1"/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7" fillId="2" borderId="4" xfId="0" applyFont="1" applyFill="1" applyBorder="1" applyAlignment="1">
      <alignment horizontal="left"/>
    </xf>
    <xf numFmtId="0" fontId="7" fillId="2" borderId="11" xfId="0" applyFont="1" applyFill="1" applyBorder="1" applyAlignment="1">
      <alignment horizontal="left"/>
    </xf>
    <xf numFmtId="0" fontId="7" fillId="0" borderId="4" xfId="0" applyFont="1" applyFill="1" applyBorder="1" applyAlignment="1">
      <alignment horizontal="left"/>
    </xf>
    <xf numFmtId="0" fontId="7" fillId="0" borderId="11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2" borderId="4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/>
    <xf numFmtId="0" fontId="0" fillId="0" borderId="3" xfId="0" applyBorder="1" applyAlignment="1"/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0" fillId="0" borderId="31" xfId="0" applyBorder="1" applyAlignment="1"/>
    <xf numFmtId="0" fontId="0" fillId="0" borderId="32" xfId="0" applyBorder="1" applyAlignment="1"/>
    <xf numFmtId="0" fontId="5" fillId="0" borderId="8" xfId="0" applyFont="1" applyFill="1" applyBorder="1" applyAlignment="1">
      <alignment horizontal="center"/>
    </xf>
  </cellXfs>
  <cellStyles count="2">
    <cellStyle name="Currency 2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51"/>
  <sheetViews>
    <sheetView tabSelected="1" workbookViewId="0">
      <selection activeCell="AG20" sqref="AG20"/>
    </sheetView>
  </sheetViews>
  <sheetFormatPr defaultRowHeight="14"/>
  <cols>
    <col min="1" max="1" width="8.08203125" customWidth="1"/>
    <col min="2" max="2" width="40.4140625" customWidth="1"/>
    <col min="3" max="3" width="11" customWidth="1"/>
    <col min="4" max="4" width="9.08203125" customWidth="1"/>
    <col min="5" max="5" width="8.203125E-2" hidden="1" customWidth="1"/>
    <col min="6" max="6" width="5.6640625" customWidth="1"/>
    <col min="7" max="7" width="15.58203125" hidden="1" customWidth="1"/>
    <col min="8" max="8" width="4.9140625" customWidth="1"/>
    <col min="9" max="9" width="14.83203125" hidden="1" customWidth="1"/>
    <col min="10" max="10" width="6.6640625" customWidth="1"/>
    <col min="11" max="11" width="12.58203125" hidden="1" customWidth="1"/>
    <col min="12" max="12" width="5.25" customWidth="1"/>
    <col min="13" max="13" width="14.33203125" hidden="1" customWidth="1"/>
    <col min="14" max="14" width="8.1640625" customWidth="1"/>
    <col min="15" max="15" width="13.4140625" hidden="1" customWidth="1"/>
    <col min="16" max="16" width="8.1640625" customWidth="1"/>
    <col min="17" max="17" width="8.203125E-2" hidden="1" customWidth="1"/>
    <col min="18" max="18" width="9.58203125" customWidth="1"/>
    <col min="19" max="19" width="0.6640625" hidden="1" customWidth="1"/>
    <col min="20" max="20" width="5.1640625" customWidth="1"/>
    <col min="21" max="21" width="8.203125E-2" hidden="1" customWidth="1"/>
    <col min="22" max="22" width="5.4140625" customWidth="1"/>
    <col min="23" max="23" width="14.08203125" hidden="1" customWidth="1"/>
    <col min="24" max="24" width="4.58203125" customWidth="1"/>
    <col min="25" max="25" width="13.08203125" hidden="1" customWidth="1"/>
    <col min="26" max="26" width="4.25" customWidth="1"/>
    <col min="27" max="27" width="15.25" hidden="1" customWidth="1"/>
    <col min="28" max="28" width="5.1640625" customWidth="1"/>
  </cols>
  <sheetData>
    <row r="1" spans="1:30" s="38" customFormat="1" ht="12" thickTop="1">
      <c r="B1" s="39" t="s">
        <v>71</v>
      </c>
    </row>
    <row r="2" spans="1:30" s="38" customFormat="1" ht="11.5">
      <c r="B2" s="40" t="s">
        <v>74</v>
      </c>
    </row>
    <row r="3" spans="1:30" s="38" customFormat="1" ht="11.5">
      <c r="B3" s="40" t="s">
        <v>72</v>
      </c>
    </row>
    <row r="4" spans="1:30" s="38" customFormat="1" ht="12" thickBot="1">
      <c r="B4" s="41" t="s">
        <v>73</v>
      </c>
    </row>
    <row r="5" spans="1:30" s="38" customFormat="1" ht="12.5" thickTop="1" thickBot="1">
      <c r="D5" s="42"/>
      <c r="E5" s="142"/>
      <c r="F5" s="142"/>
      <c r="G5" s="142"/>
      <c r="H5" s="142"/>
      <c r="I5" s="142"/>
      <c r="J5" s="142"/>
      <c r="K5" s="142"/>
      <c r="L5" s="42"/>
    </row>
    <row r="6" spans="1:30" s="46" customFormat="1" ht="12" thickTop="1">
      <c r="A6" s="43"/>
      <c r="B6" s="44" t="s">
        <v>0</v>
      </c>
      <c r="C6" s="43"/>
      <c r="D6" s="45"/>
      <c r="E6" s="132" t="s">
        <v>1</v>
      </c>
      <c r="F6" s="133"/>
      <c r="G6" s="133"/>
      <c r="H6" s="133"/>
      <c r="I6" s="133"/>
      <c r="J6" s="133"/>
      <c r="K6" s="133"/>
      <c r="L6" s="134"/>
      <c r="M6" s="132" t="s">
        <v>2</v>
      </c>
      <c r="N6" s="133"/>
      <c r="O6" s="133"/>
      <c r="P6" s="133"/>
      <c r="Q6" s="133"/>
      <c r="R6" s="133"/>
      <c r="S6" s="133"/>
      <c r="T6" s="134"/>
      <c r="U6" s="133" t="s">
        <v>3</v>
      </c>
      <c r="V6" s="133"/>
      <c r="W6" s="133"/>
      <c r="X6" s="133"/>
      <c r="Y6" s="133"/>
      <c r="Z6" s="133"/>
      <c r="AA6" s="133"/>
      <c r="AB6" s="134"/>
    </row>
    <row r="7" spans="1:30" s="46" customFormat="1" ht="15" thickBot="1">
      <c r="A7" s="47"/>
      <c r="B7" s="18">
        <v>2698169433.8699999</v>
      </c>
      <c r="C7" s="47"/>
      <c r="D7" s="48"/>
      <c r="E7" s="135" t="s">
        <v>4</v>
      </c>
      <c r="F7" s="136"/>
      <c r="G7" s="136"/>
      <c r="H7" s="136"/>
      <c r="I7" s="136"/>
      <c r="J7" s="136"/>
      <c r="K7" s="136"/>
      <c r="L7" s="137"/>
      <c r="M7" s="135" t="s">
        <v>4</v>
      </c>
      <c r="N7" s="136"/>
      <c r="O7" s="136"/>
      <c r="P7" s="136"/>
      <c r="Q7" s="136"/>
      <c r="R7" s="136"/>
      <c r="S7" s="136"/>
      <c r="T7" s="137"/>
      <c r="U7" s="135" t="s">
        <v>4</v>
      </c>
      <c r="V7" s="136"/>
      <c r="W7" s="136"/>
      <c r="X7" s="136"/>
      <c r="Y7" s="136"/>
      <c r="Z7" s="136"/>
      <c r="AA7" s="136"/>
      <c r="AB7" s="137"/>
    </row>
    <row r="8" spans="1:30" s="57" customFormat="1" ht="51.5" customHeight="1" thickTop="1">
      <c r="A8" s="49"/>
      <c r="B8" s="50"/>
      <c r="C8" s="51" t="s">
        <v>5</v>
      </c>
      <c r="D8" s="52" t="s">
        <v>6</v>
      </c>
      <c r="E8" s="53" t="s">
        <v>7</v>
      </c>
      <c r="F8" s="54" t="s">
        <v>7</v>
      </c>
      <c r="G8" s="55" t="s">
        <v>8</v>
      </c>
      <c r="H8" s="55" t="s">
        <v>8</v>
      </c>
      <c r="I8" s="55" t="s">
        <v>9</v>
      </c>
      <c r="J8" s="55" t="s">
        <v>9</v>
      </c>
      <c r="K8" s="55" t="s">
        <v>10</v>
      </c>
      <c r="L8" s="55" t="s">
        <v>10</v>
      </c>
      <c r="M8" s="53" t="s">
        <v>11</v>
      </c>
      <c r="N8" s="54" t="s">
        <v>11</v>
      </c>
      <c r="O8" s="55" t="s">
        <v>12</v>
      </c>
      <c r="P8" s="55" t="s">
        <v>12</v>
      </c>
      <c r="Q8" s="55" t="s">
        <v>13</v>
      </c>
      <c r="R8" s="55" t="s">
        <v>13</v>
      </c>
      <c r="S8" s="55" t="s">
        <v>14</v>
      </c>
      <c r="T8" s="55" t="s">
        <v>14</v>
      </c>
      <c r="U8" s="53" t="s">
        <v>15</v>
      </c>
      <c r="V8" s="54" t="s">
        <v>15</v>
      </c>
      <c r="W8" s="55" t="s">
        <v>16</v>
      </c>
      <c r="X8" s="55" t="s">
        <v>16</v>
      </c>
      <c r="Y8" s="55" t="s">
        <v>17</v>
      </c>
      <c r="Z8" s="55" t="s">
        <v>17</v>
      </c>
      <c r="AA8" s="55" t="s">
        <v>18</v>
      </c>
      <c r="AB8" s="56" t="s">
        <v>18</v>
      </c>
    </row>
    <row r="9" spans="1:30" s="38" customFormat="1" ht="11.5">
      <c r="A9" s="138"/>
      <c r="B9" s="139"/>
      <c r="C9" s="126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8"/>
      <c r="AC9" s="59"/>
      <c r="AD9" s="59"/>
    </row>
    <row r="10" spans="1:30" s="59" customFormat="1" ht="11.5">
      <c r="A10" s="60" t="s">
        <v>19</v>
      </c>
      <c r="B10" s="61"/>
      <c r="C10" s="125"/>
      <c r="D10" s="63"/>
      <c r="E10" s="66"/>
      <c r="F10" s="67"/>
      <c r="G10" s="66"/>
      <c r="H10" s="67"/>
      <c r="I10" s="66"/>
      <c r="J10" s="67"/>
      <c r="K10" s="66"/>
      <c r="L10" s="67"/>
      <c r="M10" s="66"/>
      <c r="N10" s="67"/>
      <c r="O10" s="66"/>
      <c r="P10" s="67"/>
      <c r="Q10" s="66"/>
      <c r="R10" s="67"/>
      <c r="S10" s="66"/>
      <c r="T10" s="67"/>
      <c r="U10" s="66"/>
      <c r="V10" s="67"/>
      <c r="W10" s="66"/>
      <c r="X10" s="67"/>
      <c r="Y10" s="66"/>
      <c r="Z10" s="67"/>
      <c r="AA10" s="66"/>
      <c r="AB10" s="68"/>
    </row>
    <row r="11" spans="1:30" s="38" customFormat="1" ht="11.5">
      <c r="A11" s="28" t="s">
        <v>20</v>
      </c>
      <c r="B11" s="29" t="s">
        <v>21</v>
      </c>
      <c r="C11" s="87">
        <v>406440.75</v>
      </c>
      <c r="D11" s="63">
        <f>C11/B7</f>
        <v>1.5063574025336122E-4</v>
      </c>
      <c r="E11" s="64">
        <v>406440.75</v>
      </c>
      <c r="F11" s="65">
        <f>E11/C11</f>
        <v>1</v>
      </c>
      <c r="G11" s="66"/>
      <c r="H11" s="67">
        <f>G11/C11</f>
        <v>0</v>
      </c>
      <c r="I11" s="66">
        <v>0</v>
      </c>
      <c r="J11" s="67">
        <f>I11/C11</f>
        <v>0</v>
      </c>
      <c r="K11" s="66">
        <v>0</v>
      </c>
      <c r="L11" s="67">
        <f>K11/C11</f>
        <v>0</v>
      </c>
      <c r="M11" s="64">
        <v>333198.61</v>
      </c>
      <c r="N11" s="65">
        <f>M11/C11</f>
        <v>0.81979626796771732</v>
      </c>
      <c r="O11" s="66">
        <v>73242.14</v>
      </c>
      <c r="P11" s="67">
        <f>O11/C11</f>
        <v>0.18020373203228268</v>
      </c>
      <c r="Q11" s="66"/>
      <c r="R11" s="67">
        <f>Q11/C11</f>
        <v>0</v>
      </c>
      <c r="S11" s="66"/>
      <c r="T11" s="67">
        <f>S11/C11</f>
        <v>0</v>
      </c>
      <c r="U11" s="64">
        <v>303207</v>
      </c>
      <c r="V11" s="65">
        <f>U11/C11</f>
        <v>0.74600541407326904</v>
      </c>
      <c r="W11" s="66">
        <v>73242.14</v>
      </c>
      <c r="X11" s="67">
        <f>W11/C11</f>
        <v>0.18020373203228268</v>
      </c>
      <c r="Y11" s="66"/>
      <c r="Z11" s="67">
        <f>Y11/C11</f>
        <v>0</v>
      </c>
      <c r="AA11" s="66">
        <v>29991.61</v>
      </c>
      <c r="AB11" s="68">
        <f>AA11/C11</f>
        <v>7.3790853894448324E-2</v>
      </c>
    </row>
    <row r="12" spans="1:30" s="38" customFormat="1" ht="11.5">
      <c r="A12" s="28" t="s">
        <v>22</v>
      </c>
      <c r="B12" s="29" t="s">
        <v>23</v>
      </c>
      <c r="C12" s="87">
        <v>43069217.579999998</v>
      </c>
      <c r="D12" s="69">
        <f>C12/B7</f>
        <v>1.5962384363025554E-2</v>
      </c>
      <c r="E12" s="64">
        <v>38414073.689999998</v>
      </c>
      <c r="F12" s="65">
        <f>E12/C12</f>
        <v>0.89191482567907843</v>
      </c>
      <c r="G12" s="66"/>
      <c r="H12" s="67">
        <f>G12/C12</f>
        <v>0</v>
      </c>
      <c r="I12" s="66">
        <v>4655143.8899999997</v>
      </c>
      <c r="J12" s="67">
        <f>I12/C12</f>
        <v>0.10808517432092157</v>
      </c>
      <c r="K12" s="66">
        <v>0</v>
      </c>
      <c r="L12" s="67">
        <f>K12/C12</f>
        <v>0</v>
      </c>
      <c r="M12" s="64">
        <v>39776046.380000003</v>
      </c>
      <c r="N12" s="65">
        <f>M12/C12</f>
        <v>0.92353770546485991</v>
      </c>
      <c r="O12" s="66">
        <v>1279691.2</v>
      </c>
      <c r="P12" s="67">
        <f>O12/C12</f>
        <v>2.971243203160135E-2</v>
      </c>
      <c r="Q12" s="66"/>
      <c r="R12" s="67">
        <f>Q12/C12</f>
        <v>0</v>
      </c>
      <c r="S12" s="66">
        <v>2013480</v>
      </c>
      <c r="T12" s="67">
        <f>S12/C12</f>
        <v>4.6749862503538894E-2</v>
      </c>
      <c r="U12" s="64">
        <v>12788395.58</v>
      </c>
      <c r="V12" s="65">
        <f>U12/C12</f>
        <v>0.29692658233797431</v>
      </c>
      <c r="W12" s="66">
        <v>14465057.960000001</v>
      </c>
      <c r="X12" s="67">
        <f>W12/C12</f>
        <v>0.3358560654864815</v>
      </c>
      <c r="Y12" s="66">
        <v>4964922.3099999996</v>
      </c>
      <c r="Z12" s="67">
        <v>0.11</v>
      </c>
      <c r="AA12" s="66">
        <v>10850841.83</v>
      </c>
      <c r="AB12" s="68">
        <f>AA12/C12</f>
        <v>0.25193960883651606</v>
      </c>
    </row>
    <row r="13" spans="1:30" s="38" customFormat="1" ht="11.5">
      <c r="A13" s="28" t="s">
        <v>24</v>
      </c>
      <c r="B13" s="29" t="s">
        <v>25</v>
      </c>
      <c r="C13" s="87">
        <v>9976167.3300000001</v>
      </c>
      <c r="D13" s="69">
        <f>C13/B7</f>
        <v>3.6973835685667547E-3</v>
      </c>
      <c r="E13" s="64">
        <v>8849230.6400000006</v>
      </c>
      <c r="F13" s="65">
        <f>E13/C13</f>
        <v>0.88703711027268828</v>
      </c>
      <c r="G13" s="66"/>
      <c r="H13" s="67">
        <f>G13/C13</f>
        <v>0</v>
      </c>
      <c r="I13" s="66">
        <v>1028628.48</v>
      </c>
      <c r="J13" s="67">
        <f>I13/C13</f>
        <v>0.1031085832839574</v>
      </c>
      <c r="K13" s="66">
        <v>98308.21</v>
      </c>
      <c r="L13" s="67">
        <f>K13/C13</f>
        <v>9.8543064433543343E-3</v>
      </c>
      <c r="M13" s="64">
        <v>8849230.6400000006</v>
      </c>
      <c r="N13" s="65">
        <f>M13/C13</f>
        <v>0.88703711027268828</v>
      </c>
      <c r="O13" s="66"/>
      <c r="P13" s="67">
        <f>O13/C13</f>
        <v>0</v>
      </c>
      <c r="Q13" s="66">
        <v>1028628.48</v>
      </c>
      <c r="R13" s="67">
        <f>Q13/C13</f>
        <v>0.1031085832839574</v>
      </c>
      <c r="S13" s="66">
        <v>98308.21</v>
      </c>
      <c r="T13" s="67">
        <f>S13/C13</f>
        <v>9.8543064433543343E-3</v>
      </c>
      <c r="U13" s="64">
        <v>1890912.84</v>
      </c>
      <c r="V13" s="65">
        <f>U13/C13</f>
        <v>0.18954301561419379</v>
      </c>
      <c r="W13" s="66">
        <v>1128478.82</v>
      </c>
      <c r="X13" s="67">
        <f>W13/C13</f>
        <v>0.11311747113608209</v>
      </c>
      <c r="Y13" s="66">
        <v>2258374.4300000002</v>
      </c>
      <c r="Z13" s="67">
        <f>Y13/C13</f>
        <v>0.22637695973770322</v>
      </c>
      <c r="AA13" s="66">
        <v>4698401.24</v>
      </c>
      <c r="AB13" s="68">
        <f>AA13/C13</f>
        <v>0.47096255351202093</v>
      </c>
    </row>
    <row r="14" spans="1:30" s="38" customFormat="1" ht="11.5">
      <c r="A14" s="28" t="s">
        <v>26</v>
      </c>
      <c r="B14" s="29" t="s">
        <v>27</v>
      </c>
      <c r="C14" s="87">
        <v>1622639.58</v>
      </c>
      <c r="D14" s="69">
        <f>C14/B7</f>
        <v>6.0138535394815395E-4</v>
      </c>
      <c r="E14" s="64">
        <v>1622639.58</v>
      </c>
      <c r="F14" s="65">
        <f>E14/C14</f>
        <v>1</v>
      </c>
      <c r="G14" s="66"/>
      <c r="H14" s="67">
        <f>G14/C14</f>
        <v>0</v>
      </c>
      <c r="I14" s="66">
        <v>0</v>
      </c>
      <c r="J14" s="67">
        <f>I14/C14</f>
        <v>0</v>
      </c>
      <c r="K14" s="66">
        <v>0</v>
      </c>
      <c r="L14" s="67">
        <f>K14/C14</f>
        <v>0</v>
      </c>
      <c r="M14" s="64">
        <v>1499063.81</v>
      </c>
      <c r="N14" s="65">
        <f>M14/C14</f>
        <v>0.92384274886231976</v>
      </c>
      <c r="O14" s="66">
        <v>123575.77</v>
      </c>
      <c r="P14" s="67">
        <f>O14/C14</f>
        <v>7.6157251137680251E-2</v>
      </c>
      <c r="Q14" s="66"/>
      <c r="R14" s="67">
        <f>Q14/C14</f>
        <v>0</v>
      </c>
      <c r="S14" s="66"/>
      <c r="T14" s="67">
        <f>S14/C14</f>
        <v>0</v>
      </c>
      <c r="U14" s="64">
        <v>63118.35</v>
      </c>
      <c r="V14" s="65">
        <f>U14/C14</f>
        <v>3.8898564276362589E-2</v>
      </c>
      <c r="W14" s="66">
        <v>715737.59999999998</v>
      </c>
      <c r="X14" s="67">
        <f>W14/C14</f>
        <v>0.44109462681786671</v>
      </c>
      <c r="Y14" s="66">
        <v>123575.77</v>
      </c>
      <c r="Z14" s="67">
        <f>Y14/C14</f>
        <v>7.6157251137680251E-2</v>
      </c>
      <c r="AA14" s="66">
        <v>720207.86</v>
      </c>
      <c r="AB14" s="68">
        <f>AA14/C14</f>
        <v>0.44384955776809043</v>
      </c>
    </row>
    <row r="15" spans="1:30" s="38" customFormat="1" ht="11.5">
      <c r="A15" s="28" t="s">
        <v>28</v>
      </c>
      <c r="B15" s="29" t="s">
        <v>29</v>
      </c>
      <c r="C15" s="87">
        <v>144687.10999999999</v>
      </c>
      <c r="D15" s="69">
        <f>C15/B7</f>
        <v>5.3624175036507783E-5</v>
      </c>
      <c r="E15" s="64">
        <v>144687.10999999999</v>
      </c>
      <c r="F15" s="65">
        <f>E15/C15</f>
        <v>1</v>
      </c>
      <c r="G15" s="66"/>
      <c r="H15" s="67">
        <v>0</v>
      </c>
      <c r="I15" s="66">
        <v>0</v>
      </c>
      <c r="J15" s="67">
        <v>0</v>
      </c>
      <c r="K15" s="66">
        <v>0</v>
      </c>
      <c r="L15" s="67">
        <v>0</v>
      </c>
      <c r="M15" s="64"/>
      <c r="N15" s="65">
        <f>M15/C15</f>
        <v>0</v>
      </c>
      <c r="O15" s="66">
        <v>144687.10999999999</v>
      </c>
      <c r="P15" s="67">
        <f>O15/C15</f>
        <v>1</v>
      </c>
      <c r="Q15" s="66"/>
      <c r="R15" s="67">
        <f>Q15/C15</f>
        <v>0</v>
      </c>
      <c r="S15" s="66"/>
      <c r="T15" s="67">
        <f>S15/C15</f>
        <v>0</v>
      </c>
      <c r="U15" s="64">
        <v>144687.10999999999</v>
      </c>
      <c r="V15" s="65">
        <f>U15/C15</f>
        <v>1</v>
      </c>
      <c r="W15" s="66"/>
      <c r="X15" s="67">
        <f>W15/C15</f>
        <v>0</v>
      </c>
      <c r="Y15" s="66"/>
      <c r="Z15" s="67">
        <f>Y15/C15</f>
        <v>0</v>
      </c>
      <c r="AA15" s="66"/>
      <c r="AB15" s="68">
        <f>AA15/C15</f>
        <v>0</v>
      </c>
    </row>
    <row r="16" spans="1:30" s="38" customFormat="1" ht="11.5">
      <c r="A16" s="28" t="s">
        <v>30</v>
      </c>
      <c r="B16" s="30" t="s">
        <v>31</v>
      </c>
      <c r="C16" s="87">
        <v>0</v>
      </c>
      <c r="D16" s="69">
        <f>C16/B7</f>
        <v>0</v>
      </c>
      <c r="E16" s="64">
        <v>0</v>
      </c>
      <c r="F16" s="65" t="s">
        <v>32</v>
      </c>
      <c r="G16" s="66"/>
      <c r="H16" s="67" t="s">
        <v>32</v>
      </c>
      <c r="I16" s="66">
        <v>0</v>
      </c>
      <c r="J16" s="67" t="s">
        <v>32</v>
      </c>
      <c r="K16" s="66">
        <v>0</v>
      </c>
      <c r="L16" s="67" t="s">
        <v>32</v>
      </c>
      <c r="M16" s="64"/>
      <c r="N16" s="62" t="s">
        <v>32</v>
      </c>
      <c r="O16" s="66"/>
      <c r="P16" s="66" t="s">
        <v>32</v>
      </c>
      <c r="Q16" s="66"/>
      <c r="R16" s="66" t="s">
        <v>32</v>
      </c>
      <c r="S16" s="66"/>
      <c r="T16" s="66" t="s">
        <v>32</v>
      </c>
      <c r="U16" s="64"/>
      <c r="V16" s="62" t="s">
        <v>32</v>
      </c>
      <c r="W16" s="66"/>
      <c r="X16" s="66" t="s">
        <v>32</v>
      </c>
      <c r="Y16" s="66"/>
      <c r="Z16" s="66" t="s">
        <v>32</v>
      </c>
      <c r="AA16" s="66"/>
      <c r="AB16" s="70" t="s">
        <v>32</v>
      </c>
    </row>
    <row r="17" spans="1:30" s="38" customFormat="1" ht="11.5">
      <c r="A17" s="28" t="s">
        <v>33</v>
      </c>
      <c r="B17" s="29" t="s">
        <v>34</v>
      </c>
      <c r="C17" s="87">
        <v>276740</v>
      </c>
      <c r="D17" s="69">
        <f>C17/B7</f>
        <v>1.0256583464555457E-4</v>
      </c>
      <c r="E17" s="64">
        <v>276740</v>
      </c>
      <c r="F17" s="65">
        <f>E17/C17</f>
        <v>1</v>
      </c>
      <c r="G17" s="66"/>
      <c r="H17" s="67">
        <f>G17/C17</f>
        <v>0</v>
      </c>
      <c r="I17" s="66">
        <v>0</v>
      </c>
      <c r="J17" s="67">
        <f>I17/C17</f>
        <v>0</v>
      </c>
      <c r="K17" s="66">
        <v>0</v>
      </c>
      <c r="L17" s="67">
        <f>K17/C17</f>
        <v>0</v>
      </c>
      <c r="M17" s="71"/>
      <c r="N17" s="65">
        <f>M17/C17</f>
        <v>0</v>
      </c>
      <c r="O17" s="66"/>
      <c r="P17" s="67">
        <f>O17/C17</f>
        <v>0</v>
      </c>
      <c r="Q17" s="66">
        <v>276740</v>
      </c>
      <c r="R17" s="67">
        <f>Q17/C17</f>
        <v>1</v>
      </c>
      <c r="S17" s="66"/>
      <c r="T17" s="67">
        <f>S17/C17</f>
        <v>0</v>
      </c>
      <c r="U17" s="64"/>
      <c r="V17" s="65">
        <f>U17/C17</f>
        <v>0</v>
      </c>
      <c r="W17" s="66"/>
      <c r="X17" s="67">
        <f>W17/C17</f>
        <v>0</v>
      </c>
      <c r="Y17" s="66"/>
      <c r="Z17" s="67">
        <f>Y17/C17</f>
        <v>0</v>
      </c>
      <c r="AA17" s="66">
        <v>276740</v>
      </c>
      <c r="AB17" s="68">
        <f>AA17/C17</f>
        <v>1</v>
      </c>
    </row>
    <row r="18" spans="1:30" s="38" customFormat="1" ht="11.5">
      <c r="A18" s="28" t="s">
        <v>35</v>
      </c>
      <c r="B18" s="29" t="s">
        <v>36</v>
      </c>
      <c r="C18" s="87">
        <v>34091610.770000003</v>
      </c>
      <c r="D18" s="69">
        <f>C18/B7</f>
        <v>1.2635088939208021E-2</v>
      </c>
      <c r="E18" s="64">
        <v>30215216.859999999</v>
      </c>
      <c r="F18" s="65">
        <f>E18/C18</f>
        <v>0.88629478565409525</v>
      </c>
      <c r="G18" s="66"/>
      <c r="H18" s="67">
        <f>G18/C18</f>
        <v>0</v>
      </c>
      <c r="I18" s="66">
        <v>3876393.91</v>
      </c>
      <c r="J18" s="67">
        <f>I18/C18</f>
        <v>0.1137052143459046</v>
      </c>
      <c r="K18" s="66">
        <v>0</v>
      </c>
      <c r="L18" s="67">
        <f>K18/C18</f>
        <v>0</v>
      </c>
      <c r="M18" s="64">
        <v>18598768.109999999</v>
      </c>
      <c r="N18" s="65">
        <f>M18/C18</f>
        <v>0.54555263567559487</v>
      </c>
      <c r="O18" s="66">
        <v>484451.76</v>
      </c>
      <c r="P18" s="67">
        <f>O18/C18</f>
        <v>1.4210292475423564E-2</v>
      </c>
      <c r="Q18" s="66">
        <v>7078041.5999999996</v>
      </c>
      <c r="R18" s="67">
        <f>Q18/C18</f>
        <v>0.20761828027875254</v>
      </c>
      <c r="S18" s="66">
        <v>7930349.2999999998</v>
      </c>
      <c r="T18" s="67">
        <f>S18/C18</f>
        <v>0.23261879157022886</v>
      </c>
      <c r="U18" s="64">
        <v>7978659.1900000004</v>
      </c>
      <c r="V18" s="65">
        <v>0.24</v>
      </c>
      <c r="W18" s="66">
        <v>8987764.4100000001</v>
      </c>
      <c r="X18" s="67">
        <f>W18/C18</f>
        <v>0.26363566305611669</v>
      </c>
      <c r="Y18" s="66">
        <v>8612190.8200000003</v>
      </c>
      <c r="Z18" s="67">
        <f>Y18/C18</f>
        <v>0.25261906449954458</v>
      </c>
      <c r="AA18" s="66">
        <v>8512996.3499999996</v>
      </c>
      <c r="AB18" s="68">
        <f>AA18/C18</f>
        <v>0.24970941993422269</v>
      </c>
    </row>
    <row r="19" spans="1:30" s="38" customFormat="1" ht="11.5">
      <c r="A19" s="28" t="s">
        <v>37</v>
      </c>
      <c r="B19" s="29" t="s">
        <v>38</v>
      </c>
      <c r="C19" s="87">
        <v>228062.8</v>
      </c>
      <c r="D19" s="69">
        <f>C19/B7</f>
        <v>8.452501060057159E-5</v>
      </c>
      <c r="E19" s="64">
        <v>0</v>
      </c>
      <c r="F19" s="65">
        <f>E19/C19</f>
        <v>0</v>
      </c>
      <c r="G19" s="66"/>
      <c r="H19" s="67">
        <f>G19/C19</f>
        <v>0</v>
      </c>
      <c r="I19" s="66">
        <v>228062.8</v>
      </c>
      <c r="J19" s="67">
        <f>I19/C19</f>
        <v>1</v>
      </c>
      <c r="K19" s="66">
        <v>0</v>
      </c>
      <c r="L19" s="67">
        <f>K19/C19</f>
        <v>0</v>
      </c>
      <c r="M19" s="64">
        <v>228062</v>
      </c>
      <c r="N19" s="65">
        <f>M19/C19</f>
        <v>0.99999649219425535</v>
      </c>
      <c r="O19" s="66"/>
      <c r="P19" s="67">
        <f>O19/C19</f>
        <v>0</v>
      </c>
      <c r="Q19" s="66"/>
      <c r="R19" s="67">
        <f>Q19/C19</f>
        <v>0</v>
      </c>
      <c r="S19" s="66"/>
      <c r="T19" s="67">
        <f>S19/C19</f>
        <v>0</v>
      </c>
      <c r="U19" s="64">
        <v>228062.8</v>
      </c>
      <c r="V19" s="65">
        <f>U19/C19</f>
        <v>1</v>
      </c>
      <c r="W19" s="66"/>
      <c r="X19" s="67">
        <f>W19/C19</f>
        <v>0</v>
      </c>
      <c r="Y19" s="66"/>
      <c r="Z19" s="67">
        <f>Y19/C19</f>
        <v>0</v>
      </c>
      <c r="AA19" s="66"/>
      <c r="AB19" s="68">
        <f>AA19/C19</f>
        <v>0</v>
      </c>
    </row>
    <row r="20" spans="1:30" s="38" customFormat="1" ht="11.5">
      <c r="A20" s="28" t="s">
        <v>39</v>
      </c>
      <c r="B20" s="29" t="s">
        <v>40</v>
      </c>
      <c r="C20" s="87">
        <v>92286.56</v>
      </c>
      <c r="D20" s="69">
        <f>C20/B7</f>
        <v>3.4203396881430407E-5</v>
      </c>
      <c r="E20" s="64">
        <v>92286.56</v>
      </c>
      <c r="F20" s="65">
        <f>E20/C20</f>
        <v>1</v>
      </c>
      <c r="G20" s="66"/>
      <c r="H20" s="67">
        <f>G20/C20</f>
        <v>0</v>
      </c>
      <c r="I20" s="66">
        <v>0</v>
      </c>
      <c r="J20" s="67">
        <f>I20/C20</f>
        <v>0</v>
      </c>
      <c r="K20" s="66">
        <v>0</v>
      </c>
      <c r="L20" s="67">
        <f>K20/C20</f>
        <v>0</v>
      </c>
      <c r="M20" s="64">
        <v>92286.56</v>
      </c>
      <c r="N20" s="65">
        <f>M20/C20</f>
        <v>1</v>
      </c>
      <c r="O20" s="66"/>
      <c r="P20" s="67">
        <f>O20/C20</f>
        <v>0</v>
      </c>
      <c r="Q20" s="66"/>
      <c r="R20" s="67">
        <f>Q20/C20</f>
        <v>0</v>
      </c>
      <c r="S20" s="66"/>
      <c r="T20" s="67">
        <f>S20/C20</f>
        <v>0</v>
      </c>
      <c r="U20" s="64">
        <v>92286.56</v>
      </c>
      <c r="V20" s="65">
        <f>U20/C20</f>
        <v>1</v>
      </c>
      <c r="W20" s="66"/>
      <c r="X20" s="67">
        <f>W20/C20</f>
        <v>0</v>
      </c>
      <c r="Y20" s="66"/>
      <c r="Z20" s="67">
        <f>Y20/C20</f>
        <v>0</v>
      </c>
      <c r="AA20" s="66"/>
      <c r="AB20" s="68">
        <f>AA20/C20</f>
        <v>0</v>
      </c>
    </row>
    <row r="21" spans="1:30" s="38" customFormat="1" ht="11.5">
      <c r="A21" s="28" t="s">
        <v>41</v>
      </c>
      <c r="B21" s="29" t="s">
        <v>42</v>
      </c>
      <c r="C21" s="87">
        <v>1730989.37</v>
      </c>
      <c r="D21" s="69">
        <f>C21/B7</f>
        <v>6.4154213159150358E-4</v>
      </c>
      <c r="E21" s="64">
        <v>973741.04</v>
      </c>
      <c r="F21" s="65">
        <f>E21/C21</f>
        <v>0.56253438459879157</v>
      </c>
      <c r="G21" s="66"/>
      <c r="H21" s="67">
        <f>G21/C21</f>
        <v>0</v>
      </c>
      <c r="I21" s="66">
        <v>757248.33</v>
      </c>
      <c r="J21" s="67">
        <f>I21/C21</f>
        <v>0.43746561540120832</v>
      </c>
      <c r="K21" s="66" t="s">
        <v>32</v>
      </c>
      <c r="L21" s="66" t="s">
        <v>32</v>
      </c>
      <c r="M21" s="64">
        <v>1730989.37</v>
      </c>
      <c r="N21" s="65">
        <f>M21/C21</f>
        <v>1</v>
      </c>
      <c r="O21" s="66"/>
      <c r="P21" s="67">
        <f>O21/C21</f>
        <v>0</v>
      </c>
      <c r="Q21" s="66"/>
      <c r="R21" s="67">
        <f>Q21/C21</f>
        <v>0</v>
      </c>
      <c r="S21" s="66"/>
      <c r="T21" s="67">
        <f>S21/C21</f>
        <v>0</v>
      </c>
      <c r="U21" s="64">
        <v>575597.03</v>
      </c>
      <c r="V21" s="65">
        <f>U21/C21</f>
        <v>0.33252487853232743</v>
      </c>
      <c r="W21" s="66">
        <v>188727.54</v>
      </c>
      <c r="X21" s="67">
        <f>W21/C21</f>
        <v>0.10902871113529715</v>
      </c>
      <c r="Y21" s="66"/>
      <c r="Z21" s="67">
        <f>Y21/C21</f>
        <v>0</v>
      </c>
      <c r="AA21" s="66">
        <v>966664.8</v>
      </c>
      <c r="AB21" s="68">
        <f>AA21/C21</f>
        <v>0.55844641033237541</v>
      </c>
    </row>
    <row r="22" spans="1:30" s="38" customFormat="1" ht="11.5">
      <c r="A22" s="28" t="s">
        <v>43</v>
      </c>
      <c r="B22" s="30" t="s">
        <v>44</v>
      </c>
      <c r="C22" s="87">
        <v>0</v>
      </c>
      <c r="D22" s="69">
        <f>C22/B7</f>
        <v>0</v>
      </c>
      <c r="E22" s="64"/>
      <c r="F22" s="65" t="s">
        <v>32</v>
      </c>
      <c r="G22" s="66"/>
      <c r="H22" s="67" t="s">
        <v>32</v>
      </c>
      <c r="I22" s="66">
        <v>0</v>
      </c>
      <c r="J22" s="67" t="s">
        <v>32</v>
      </c>
      <c r="K22" s="66">
        <v>0</v>
      </c>
      <c r="L22" s="67" t="s">
        <v>32</v>
      </c>
      <c r="M22" s="64"/>
      <c r="N22" s="62" t="s">
        <v>32</v>
      </c>
      <c r="O22" s="66"/>
      <c r="P22" s="66" t="s">
        <v>32</v>
      </c>
      <c r="Q22" s="66"/>
      <c r="R22" s="66" t="s">
        <v>32</v>
      </c>
      <c r="S22" s="66"/>
      <c r="T22" s="66" t="s">
        <v>32</v>
      </c>
      <c r="U22" s="64"/>
      <c r="V22" s="62" t="s">
        <v>32</v>
      </c>
      <c r="W22" s="66"/>
      <c r="X22" s="66" t="s">
        <v>32</v>
      </c>
      <c r="Y22" s="66"/>
      <c r="Z22" s="66" t="s">
        <v>32</v>
      </c>
      <c r="AA22" s="66"/>
      <c r="AB22" s="70" t="s">
        <v>32</v>
      </c>
    </row>
    <row r="23" spans="1:30" s="38" customFormat="1" ht="11.5">
      <c r="A23" s="28" t="s">
        <v>45</v>
      </c>
      <c r="B23" s="29" t="s">
        <v>46</v>
      </c>
      <c r="C23" s="87">
        <v>12075541.18</v>
      </c>
      <c r="D23" s="69">
        <f>C23/B7</f>
        <v>4.4754569629380098E-3</v>
      </c>
      <c r="E23" s="64">
        <v>7303822.2400000002</v>
      </c>
      <c r="F23" s="65">
        <f>E23/C23</f>
        <v>0.60484429899480496</v>
      </c>
      <c r="G23" s="66"/>
      <c r="H23" s="67">
        <f>G23/C23</f>
        <v>0</v>
      </c>
      <c r="I23" s="66">
        <v>4771718.9400000004</v>
      </c>
      <c r="J23" s="67">
        <f>I23/C23</f>
        <v>0.39515570100519509</v>
      </c>
      <c r="K23" s="66">
        <v>0</v>
      </c>
      <c r="L23" s="67">
        <f>K23/I23</f>
        <v>0</v>
      </c>
      <c r="M23" s="64">
        <v>11768475.539999999</v>
      </c>
      <c r="N23" s="65">
        <v>0.98</v>
      </c>
      <c r="O23" s="66">
        <v>257625.64</v>
      </c>
      <c r="P23" s="67">
        <f>O23/C23</f>
        <v>2.1334500554450516E-2</v>
      </c>
      <c r="Q23" s="66">
        <v>49440</v>
      </c>
      <c r="R23" s="67">
        <f>Q23/C23</f>
        <v>4.0942264419489977E-3</v>
      </c>
      <c r="S23" s="66"/>
      <c r="T23" s="67">
        <f>S23/C23</f>
        <v>0</v>
      </c>
      <c r="U23" s="64">
        <v>1024530.08</v>
      </c>
      <c r="V23" s="65">
        <f>U23/C23</f>
        <v>8.4843409063675601E-2</v>
      </c>
      <c r="W23" s="66">
        <v>2968036.2</v>
      </c>
      <c r="X23" s="67">
        <f>W23/C23</f>
        <v>0.24578908354979417</v>
      </c>
      <c r="Y23" s="66">
        <v>4727138.62</v>
      </c>
      <c r="Z23" s="67">
        <f>Y23/C23</f>
        <v>0.39146391449761925</v>
      </c>
      <c r="AA23" s="66">
        <v>3355837.28</v>
      </c>
      <c r="AB23" s="68">
        <f>AA23/C23</f>
        <v>0.27790367570093449</v>
      </c>
    </row>
    <row r="24" spans="1:30" s="38" customFormat="1" ht="11.5">
      <c r="A24" s="28" t="s">
        <v>47</v>
      </c>
      <c r="B24" s="29" t="s">
        <v>48</v>
      </c>
      <c r="C24" s="87">
        <v>1358201.5</v>
      </c>
      <c r="D24" s="69">
        <f>C24/B7</f>
        <v>5.0337887715669652E-4</v>
      </c>
      <c r="E24" s="64">
        <v>1358201.5</v>
      </c>
      <c r="F24" s="65">
        <f>E24/C24</f>
        <v>1</v>
      </c>
      <c r="G24" s="66"/>
      <c r="H24" s="67">
        <f>G24/C24</f>
        <v>0</v>
      </c>
      <c r="I24" s="66"/>
      <c r="J24" s="67">
        <f>I24/C24</f>
        <v>0</v>
      </c>
      <c r="K24" s="66">
        <v>0</v>
      </c>
      <c r="L24" s="67">
        <f>K24/C24</f>
        <v>0</v>
      </c>
      <c r="M24" s="64">
        <v>1317395.5</v>
      </c>
      <c r="N24" s="65">
        <f>M24/C24</f>
        <v>0.96995585706539122</v>
      </c>
      <c r="O24" s="66"/>
      <c r="P24" s="67">
        <f>O24/C24</f>
        <v>0</v>
      </c>
      <c r="Q24" s="66">
        <v>40806</v>
      </c>
      <c r="R24" s="67">
        <f>Q24/C24</f>
        <v>3.0044142934608744E-2</v>
      </c>
      <c r="S24" s="66"/>
      <c r="T24" s="67">
        <f>S24/C24</f>
        <v>0</v>
      </c>
      <c r="U24" s="64">
        <v>40806</v>
      </c>
      <c r="V24" s="65">
        <f>U24/C24</f>
        <v>3.0044142934608744E-2</v>
      </c>
      <c r="W24" s="66">
        <v>808220.5</v>
      </c>
      <c r="X24" s="67">
        <f>W24/C24</f>
        <v>0.59506671138266298</v>
      </c>
      <c r="Y24" s="66">
        <v>88115</v>
      </c>
      <c r="Z24" s="67">
        <f>Y24/C24</f>
        <v>6.4876235227247211E-2</v>
      </c>
      <c r="AA24" s="66">
        <v>421060</v>
      </c>
      <c r="AB24" s="68">
        <f>AA24/C24</f>
        <v>0.31001291045548102</v>
      </c>
    </row>
    <row r="25" spans="1:30" s="38" customFormat="1" ht="11.5">
      <c r="A25" s="28" t="s">
        <v>49</v>
      </c>
      <c r="B25" s="31" t="s">
        <v>50</v>
      </c>
      <c r="C25" s="87">
        <v>3245949.71</v>
      </c>
      <c r="D25" s="69">
        <f>C25/B7</f>
        <v>1.2030192282418365E-3</v>
      </c>
      <c r="E25" s="64">
        <v>1459096.47</v>
      </c>
      <c r="F25" s="65">
        <f>E25/C25</f>
        <v>0.44951296241739985</v>
      </c>
      <c r="G25" s="66"/>
      <c r="H25" s="67">
        <f>G25/C25</f>
        <v>0</v>
      </c>
      <c r="I25" s="66">
        <v>1786853.32</v>
      </c>
      <c r="J25" s="67">
        <f>I25/C25</f>
        <v>0.55048706222869981</v>
      </c>
      <c r="K25" s="66"/>
      <c r="L25" s="67">
        <f>K25/C25</f>
        <v>0</v>
      </c>
      <c r="M25" s="71">
        <v>1459096.47</v>
      </c>
      <c r="N25" s="65">
        <f>M25/C25</f>
        <v>0.44951296241739985</v>
      </c>
      <c r="O25" s="66"/>
      <c r="P25" s="67">
        <f>O25/C25</f>
        <v>0</v>
      </c>
      <c r="Q25" s="66">
        <v>1786853.32</v>
      </c>
      <c r="R25" s="67">
        <f>Q25/C25</f>
        <v>0.55048706222869981</v>
      </c>
      <c r="S25" s="66"/>
      <c r="T25" s="67">
        <f>S25/C25</f>
        <v>0</v>
      </c>
      <c r="U25" s="64">
        <v>138496.79</v>
      </c>
      <c r="V25" s="65">
        <f>U25/C25</f>
        <v>4.2667571088154665E-2</v>
      </c>
      <c r="W25" s="66">
        <v>161734.32</v>
      </c>
      <c r="X25" s="67">
        <f>W25/C25</f>
        <v>4.9826502087119522E-2</v>
      </c>
      <c r="Y25" s="66">
        <v>409622.44</v>
      </c>
      <c r="Z25" s="67">
        <f>Y25/C25</f>
        <v>0.12619494342073465</v>
      </c>
      <c r="AA25" s="66">
        <v>2536096.2400000002</v>
      </c>
      <c r="AB25" s="68">
        <f>AA25/C25</f>
        <v>0.7813110080500909</v>
      </c>
      <c r="AC25" s="59"/>
      <c r="AD25" s="59"/>
    </row>
    <row r="26" spans="1:30" s="59" customFormat="1" ht="10.5" customHeight="1">
      <c r="A26" s="32"/>
      <c r="B26" s="33"/>
      <c r="C26" s="88"/>
      <c r="D26" s="58"/>
      <c r="E26" s="58"/>
      <c r="F26" s="12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6"/>
    </row>
    <row r="27" spans="1:30" s="38" customFormat="1" ht="11.5">
      <c r="A27" s="140" t="s">
        <v>51</v>
      </c>
      <c r="B27" s="141"/>
      <c r="C27" s="89"/>
      <c r="D27" s="72"/>
      <c r="E27" s="72"/>
      <c r="F27" s="130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1"/>
      <c r="U27" s="131"/>
      <c r="V27" s="131"/>
      <c r="W27" s="131"/>
      <c r="X27" s="131"/>
      <c r="Y27" s="131"/>
      <c r="Z27" s="131"/>
      <c r="AA27" s="131"/>
      <c r="AB27" s="113"/>
    </row>
    <row r="28" spans="1:30" s="38" customFormat="1" ht="12.5" customHeight="1">
      <c r="A28" s="34" t="s">
        <v>52</v>
      </c>
      <c r="B28" s="35" t="s">
        <v>53</v>
      </c>
      <c r="C28" s="87">
        <v>262848748.77000001</v>
      </c>
      <c r="D28" s="69">
        <f>C28/B7</f>
        <v>9.7417436233051727E-2</v>
      </c>
      <c r="E28" s="64">
        <v>262330154.25</v>
      </c>
      <c r="F28" s="65">
        <f t="shared" ref="F28" si="0">E28/C28</f>
        <v>0.99802702306011815</v>
      </c>
      <c r="G28" s="66"/>
      <c r="H28" s="67">
        <f>G28/C28</f>
        <v>0</v>
      </c>
      <c r="I28" s="66">
        <v>0</v>
      </c>
      <c r="J28" s="67">
        <f>I28/C28</f>
        <v>0</v>
      </c>
      <c r="K28" s="66">
        <v>518594.52</v>
      </c>
      <c r="L28" s="67">
        <f>K28/C28</f>
        <v>1.9729769398818204E-3</v>
      </c>
      <c r="M28" s="71">
        <v>39044109.090000004</v>
      </c>
      <c r="N28" s="65">
        <f t="shared" ref="N28" si="1">M28/C28</f>
        <v>0.14854211508598311</v>
      </c>
      <c r="O28" s="66">
        <v>19843813.440000001</v>
      </c>
      <c r="P28" s="67">
        <v>7.0000000000000007E-2</v>
      </c>
      <c r="Q28" s="66">
        <v>193298322</v>
      </c>
      <c r="R28" s="67">
        <v>0.74</v>
      </c>
      <c r="S28" s="66">
        <v>10662504.24</v>
      </c>
      <c r="T28" s="67">
        <f t="shared" ref="T28" si="2">S28/C28</f>
        <v>4.0565170235335568E-2</v>
      </c>
      <c r="U28" s="64">
        <v>60801474.030000001</v>
      </c>
      <c r="V28" s="65">
        <f>U28/C28</f>
        <v>0.23131734244321242</v>
      </c>
      <c r="W28" s="66">
        <v>52028972.609999999</v>
      </c>
      <c r="X28" s="67">
        <f t="shared" ref="X28" si="3">W28/C28</f>
        <v>0.19794262994771492</v>
      </c>
      <c r="Y28" s="66">
        <v>75700561.930000007</v>
      </c>
      <c r="Z28" s="67">
        <f t="shared" ref="Z28" si="4">Y28/C28</f>
        <v>0.28800046522663919</v>
      </c>
      <c r="AA28" s="66">
        <v>74317740.200000003</v>
      </c>
      <c r="AB28" s="68">
        <f t="shared" ref="AB28" si="5">AA28/C28</f>
        <v>0.28273956238243347</v>
      </c>
    </row>
    <row r="29" spans="1:30" s="38" customFormat="1" ht="12.5" customHeight="1">
      <c r="A29" s="34" t="s">
        <v>58</v>
      </c>
      <c r="B29" s="35" t="s">
        <v>59</v>
      </c>
      <c r="C29" s="87">
        <v>236297623.88999999</v>
      </c>
      <c r="D29" s="69">
        <f>C29/B7</f>
        <v>8.7577014595068239E-2</v>
      </c>
      <c r="E29" s="64">
        <v>225399844.78</v>
      </c>
      <c r="F29" s="65">
        <f>E29/C29</f>
        <v>0.9538811312166513</v>
      </c>
      <c r="G29" s="66"/>
      <c r="H29" s="67">
        <f>G29/C29</f>
        <v>0</v>
      </c>
      <c r="I29" s="66">
        <v>1791425</v>
      </c>
      <c r="J29" s="67">
        <f>I29/C28</f>
        <v>6.8154214482015543E-3</v>
      </c>
      <c r="K29" s="66">
        <v>9106354.1099999994</v>
      </c>
      <c r="L29" s="67">
        <f>K29/C29</f>
        <v>3.8537645703281137E-2</v>
      </c>
      <c r="M29" s="71">
        <v>191720344.09999999</v>
      </c>
      <c r="N29" s="65">
        <f>M29/C29</f>
        <v>0.81135112974834067</v>
      </c>
      <c r="O29" s="66">
        <v>11659408.359999999</v>
      </c>
      <c r="P29" s="67">
        <f>O29/C29</f>
        <v>4.9342046560009532E-2</v>
      </c>
      <c r="Q29" s="66">
        <v>19948472.039999999</v>
      </c>
      <c r="R29" s="67">
        <f t="shared" ref="R29:R37" si="6">Q29/C29</f>
        <v>8.4420959092192591E-2</v>
      </c>
      <c r="S29" s="66">
        <v>13969399.390000001</v>
      </c>
      <c r="T29" s="67">
        <f t="shared" ref="T29:T37" si="7">S29/C29</f>
        <v>5.9117815744533092E-2</v>
      </c>
      <c r="U29" s="64">
        <v>55807971.18</v>
      </c>
      <c r="V29" s="73">
        <v>0.23</v>
      </c>
      <c r="W29" s="66">
        <v>63351717.799999997</v>
      </c>
      <c r="X29" s="67">
        <f t="shared" ref="X29:X36" si="8">W29/C29</f>
        <v>0.26810137468623529</v>
      </c>
      <c r="Y29" s="66">
        <v>54632930.509999998</v>
      </c>
      <c r="Z29" s="67">
        <f t="shared" ref="Z29:Z37" si="9">Y29/C29</f>
        <v>0.2312038928306466</v>
      </c>
      <c r="AA29" s="66">
        <v>63505004.399999999</v>
      </c>
      <c r="AB29" s="68">
        <f>AA29/C29</f>
        <v>0.26875007608863011</v>
      </c>
    </row>
    <row r="30" spans="1:30" s="38" customFormat="1" ht="12.5" customHeight="1">
      <c r="A30" s="34" t="s">
        <v>54</v>
      </c>
      <c r="B30" s="35" t="s">
        <v>55</v>
      </c>
      <c r="C30" s="87">
        <v>209098687.49000001</v>
      </c>
      <c r="D30" s="69">
        <f>C30/B7</f>
        <v>7.7496499984468573E-2</v>
      </c>
      <c r="E30" s="64">
        <v>208842974.19999999</v>
      </c>
      <c r="F30" s="65">
        <f>E30/C30</f>
        <v>0.9987770688899601</v>
      </c>
      <c r="G30" s="66"/>
      <c r="H30" s="67">
        <f>G30/C30</f>
        <v>0</v>
      </c>
      <c r="I30" s="66">
        <v>255713.29</v>
      </c>
      <c r="J30" s="67">
        <f>I30/C29</f>
        <v>1.0821661504266259E-3</v>
      </c>
      <c r="K30" s="66">
        <v>0</v>
      </c>
      <c r="L30" s="67">
        <f>K30/C30</f>
        <v>0</v>
      </c>
      <c r="M30" s="71">
        <v>121958335.78</v>
      </c>
      <c r="N30" s="65">
        <f>M30/C30</f>
        <v>0.5832572994310764</v>
      </c>
      <c r="O30" s="66">
        <v>19061435.760000002</v>
      </c>
      <c r="P30" s="67">
        <f>O30/C30</f>
        <v>9.1159997170769433E-2</v>
      </c>
      <c r="Q30" s="74">
        <v>68078915.950000003</v>
      </c>
      <c r="R30" s="67">
        <f t="shared" si="6"/>
        <v>0.32558270339815415</v>
      </c>
      <c r="S30" s="66"/>
      <c r="T30" s="67">
        <f t="shared" si="7"/>
        <v>0</v>
      </c>
      <c r="U30" s="64">
        <v>37782002.310000002</v>
      </c>
      <c r="V30" s="65">
        <f>U30/C30</f>
        <v>0.18068981093822933</v>
      </c>
      <c r="W30" s="66">
        <v>30890257.879999999</v>
      </c>
      <c r="X30" s="67">
        <f t="shared" si="8"/>
        <v>0.14773052021896266</v>
      </c>
      <c r="Y30" s="66">
        <v>55345775.109999999</v>
      </c>
      <c r="Z30" s="67">
        <f t="shared" si="9"/>
        <v>0.26468733866465266</v>
      </c>
      <c r="AA30" s="66">
        <v>85080652.189999998</v>
      </c>
      <c r="AB30" s="68">
        <f>AA30/C30</f>
        <v>0.40689233017815529</v>
      </c>
    </row>
    <row r="31" spans="1:30" s="38" customFormat="1" ht="12.5" customHeight="1">
      <c r="A31" s="34" t="s">
        <v>56</v>
      </c>
      <c r="B31" s="35" t="s">
        <v>57</v>
      </c>
      <c r="C31" s="87">
        <v>205437250.91</v>
      </c>
      <c r="D31" s="69">
        <f>C31/B7</f>
        <v>7.613949232807822E-2</v>
      </c>
      <c r="E31" s="64">
        <v>205437250.91</v>
      </c>
      <c r="F31" s="65">
        <f>E31/C31</f>
        <v>1</v>
      </c>
      <c r="G31" s="66"/>
      <c r="H31" s="67">
        <f>G31/C31</f>
        <v>0</v>
      </c>
      <c r="I31" s="66">
        <v>0</v>
      </c>
      <c r="J31" s="67">
        <f>I31/C30</f>
        <v>0</v>
      </c>
      <c r="K31" s="66">
        <v>0</v>
      </c>
      <c r="L31" s="67">
        <f>K31/C31</f>
        <v>0</v>
      </c>
      <c r="M31" s="71">
        <v>183584204.24000001</v>
      </c>
      <c r="N31" s="65">
        <f>M31/C31</f>
        <v>0.89362665936581487</v>
      </c>
      <c r="O31" s="66">
        <v>2781894.72</v>
      </c>
      <c r="P31" s="67">
        <v>0.02</v>
      </c>
      <c r="Q31" s="66">
        <v>19071151.949999999</v>
      </c>
      <c r="R31" s="67">
        <f t="shared" si="6"/>
        <v>9.2832005225551226E-2</v>
      </c>
      <c r="S31" s="66"/>
      <c r="T31" s="67">
        <f t="shared" si="7"/>
        <v>0</v>
      </c>
      <c r="U31" s="64">
        <v>8584306.8800000008</v>
      </c>
      <c r="V31" s="65">
        <f>U31/C31</f>
        <v>4.1785542018183935E-2</v>
      </c>
      <c r="W31" s="66">
        <v>183175413.15000001</v>
      </c>
      <c r="X31" s="67">
        <f t="shared" si="8"/>
        <v>0.89163680071949225</v>
      </c>
      <c r="Y31" s="66">
        <v>3432404.68</v>
      </c>
      <c r="Z31" s="67">
        <f t="shared" si="9"/>
        <v>1.6707800872509254E-2</v>
      </c>
      <c r="AA31" s="66">
        <v>10245126.199999999</v>
      </c>
      <c r="AB31" s="68">
        <f>AA31/C31</f>
        <v>4.9869856389814553E-2</v>
      </c>
    </row>
    <row r="32" spans="1:30" s="38" customFormat="1" ht="12.5" customHeight="1">
      <c r="A32" s="34" t="s">
        <v>60</v>
      </c>
      <c r="B32" s="35" t="s">
        <v>61</v>
      </c>
      <c r="C32" s="87">
        <v>193993582.31999999</v>
      </c>
      <c r="D32" s="69">
        <f>C32/B7</f>
        <v>7.1898221025265219E-2</v>
      </c>
      <c r="E32" s="64">
        <v>40189993.079999998</v>
      </c>
      <c r="F32" s="65">
        <f>E32/C32</f>
        <v>0.20717176619639424</v>
      </c>
      <c r="G32" s="66">
        <v>22777922.739999998</v>
      </c>
      <c r="H32" s="67">
        <f>G32/C32</f>
        <v>0.11741585709998863</v>
      </c>
      <c r="I32" s="66">
        <v>131025666.5</v>
      </c>
      <c r="J32" s="67">
        <v>0.67</v>
      </c>
      <c r="K32" s="66">
        <v>0</v>
      </c>
      <c r="L32" s="67">
        <f>K32/C32</f>
        <v>0</v>
      </c>
      <c r="M32" s="64">
        <v>193993582.32300001</v>
      </c>
      <c r="N32" s="65">
        <f>M32/C32</f>
        <v>1.0000000000154645</v>
      </c>
      <c r="O32" s="66"/>
      <c r="P32" s="67">
        <f t="shared" ref="P32:P37" si="10">O32/C32</f>
        <v>0</v>
      </c>
      <c r="Q32" s="74"/>
      <c r="R32" s="67">
        <f t="shared" si="6"/>
        <v>0</v>
      </c>
      <c r="S32" s="66"/>
      <c r="T32" s="67">
        <f t="shared" si="7"/>
        <v>0</v>
      </c>
      <c r="U32" s="64">
        <v>177423110.99000001</v>
      </c>
      <c r="V32" s="65">
        <v>0.92</v>
      </c>
      <c r="W32" s="66">
        <v>4616085.2</v>
      </c>
      <c r="X32" s="67">
        <f t="shared" si="8"/>
        <v>2.37950407678208E-2</v>
      </c>
      <c r="Y32" s="66">
        <v>3847581.93</v>
      </c>
      <c r="Z32" s="67">
        <f t="shared" si="9"/>
        <v>1.9833552656671204E-2</v>
      </c>
      <c r="AA32" s="66">
        <v>8106804.2000000002</v>
      </c>
      <c r="AB32" s="68">
        <f>AA32/C32</f>
        <v>4.1789032931138462E-2</v>
      </c>
    </row>
    <row r="33" spans="1:28" s="38" customFormat="1" ht="12.5" customHeight="1">
      <c r="A33" s="34" t="s">
        <v>64</v>
      </c>
      <c r="B33" s="35" t="s">
        <v>57</v>
      </c>
      <c r="C33" s="87">
        <v>159424191.44</v>
      </c>
      <c r="D33" s="69">
        <f>C33/B7</f>
        <v>5.9086056434690601E-2</v>
      </c>
      <c r="E33" s="64">
        <v>159424191.44</v>
      </c>
      <c r="F33" s="75">
        <f>SUM(E33/C33)</f>
        <v>1</v>
      </c>
      <c r="G33" s="76"/>
      <c r="H33" s="67">
        <f>G33/E33</f>
        <v>0</v>
      </c>
      <c r="I33" s="76"/>
      <c r="J33" s="69">
        <f>SUM(I33/C33)</f>
        <v>0</v>
      </c>
      <c r="K33" s="76"/>
      <c r="L33" s="69">
        <f>SUM(K33/C33)</f>
        <v>0</v>
      </c>
      <c r="M33" s="71">
        <v>157549341.34999999</v>
      </c>
      <c r="N33" s="65">
        <f>M33/C33</f>
        <v>0.98823986452077683</v>
      </c>
      <c r="O33" s="66">
        <v>1874850.09</v>
      </c>
      <c r="P33" s="67">
        <f t="shared" si="10"/>
        <v>1.1760135479223104E-2</v>
      </c>
      <c r="Q33" s="66"/>
      <c r="R33" s="67">
        <f t="shared" si="6"/>
        <v>0</v>
      </c>
      <c r="S33" s="66"/>
      <c r="T33" s="67">
        <f t="shared" si="7"/>
        <v>0</v>
      </c>
      <c r="U33" s="64">
        <v>19920466.359999999</v>
      </c>
      <c r="V33" s="65">
        <f>U33/C33</f>
        <v>0.12495259458472559</v>
      </c>
      <c r="W33" s="66">
        <v>41657215.859999999</v>
      </c>
      <c r="X33" s="67">
        <f t="shared" si="8"/>
        <v>0.26129795913487747</v>
      </c>
      <c r="Y33" s="66">
        <v>53826994.039999999</v>
      </c>
      <c r="Z33" s="67">
        <f t="shared" si="9"/>
        <v>0.3376337904166698</v>
      </c>
      <c r="AA33" s="66">
        <v>44019505.18</v>
      </c>
      <c r="AB33" s="68">
        <f>AA33/C33</f>
        <v>0.27611559313798956</v>
      </c>
    </row>
    <row r="34" spans="1:28" s="38" customFormat="1" ht="12.5" customHeight="1">
      <c r="A34" s="34" t="s">
        <v>69</v>
      </c>
      <c r="B34" s="35" t="s">
        <v>70</v>
      </c>
      <c r="C34" s="87">
        <v>150727417.16</v>
      </c>
      <c r="D34" s="69">
        <f>C34/B7</f>
        <v>5.5862843625728423E-2</v>
      </c>
      <c r="E34" s="64">
        <v>142130800.05000001</v>
      </c>
      <c r="F34" s="75">
        <f>SUM(E34/C34)</f>
        <v>0.94296580362101934</v>
      </c>
      <c r="G34" s="77">
        <v>629770</v>
      </c>
      <c r="H34" s="69">
        <v>0.01</v>
      </c>
      <c r="I34" s="66">
        <v>7966847.1100000003</v>
      </c>
      <c r="J34" s="69">
        <f>SUM(I34/C34)</f>
        <v>5.2855991697535971E-2</v>
      </c>
      <c r="K34" s="66"/>
      <c r="L34" s="67">
        <f>SUM(K34/C34)</f>
        <v>0</v>
      </c>
      <c r="M34" s="71">
        <v>110732974.81999999</v>
      </c>
      <c r="N34" s="65">
        <v>0.74</v>
      </c>
      <c r="O34" s="66">
        <v>15106221.810000001</v>
      </c>
      <c r="P34" s="67">
        <f t="shared" si="10"/>
        <v>0.10022212345060262</v>
      </c>
      <c r="Q34" s="66">
        <v>15754769.789999999</v>
      </c>
      <c r="R34" s="67">
        <f t="shared" si="6"/>
        <v>0.1045249105096521</v>
      </c>
      <c r="S34" s="66">
        <v>9133450.7400000002</v>
      </c>
      <c r="T34" s="67">
        <f t="shared" si="7"/>
        <v>6.0595815360550295E-2</v>
      </c>
      <c r="U34" s="64">
        <v>29921556.379999999</v>
      </c>
      <c r="V34" s="65">
        <v>0.19</v>
      </c>
      <c r="W34" s="66">
        <v>49897826.520000003</v>
      </c>
      <c r="X34" s="67">
        <f t="shared" si="8"/>
        <v>0.33104678272986338</v>
      </c>
      <c r="Y34" s="66">
        <v>32210324.199999999</v>
      </c>
      <c r="Z34" s="67">
        <f t="shared" si="9"/>
        <v>0.21369917170283714</v>
      </c>
      <c r="AA34" s="66">
        <v>41943659.850000001</v>
      </c>
      <c r="AB34" s="68">
        <v>0.27</v>
      </c>
    </row>
    <row r="35" spans="1:28" s="38" customFormat="1" ht="12.5" customHeight="1">
      <c r="A35" s="34" t="s">
        <v>62</v>
      </c>
      <c r="B35" s="35" t="s">
        <v>63</v>
      </c>
      <c r="C35" s="87">
        <v>129227732.44</v>
      </c>
      <c r="D35" s="69">
        <f>C35/B7</f>
        <v>4.7894595060565905E-2</v>
      </c>
      <c r="E35" s="64">
        <v>129227732.44</v>
      </c>
      <c r="F35" s="65">
        <f>E35/C35</f>
        <v>1</v>
      </c>
      <c r="G35" s="66"/>
      <c r="H35" s="67">
        <f>G35/E35</f>
        <v>0</v>
      </c>
      <c r="I35" s="66"/>
      <c r="J35" s="67">
        <f>I35/C34</f>
        <v>0</v>
      </c>
      <c r="K35" s="66"/>
      <c r="L35" s="67">
        <f>K35/C34</f>
        <v>0</v>
      </c>
      <c r="M35" s="71">
        <v>49784526.859999999</v>
      </c>
      <c r="N35" s="65">
        <f>M35/C35</f>
        <v>0.3852464631236549</v>
      </c>
      <c r="O35" s="66">
        <v>69956950.870000005</v>
      </c>
      <c r="P35" s="67">
        <f t="shared" si="10"/>
        <v>0.54134626948190689</v>
      </c>
      <c r="Q35" s="66">
        <v>9351927.9100000001</v>
      </c>
      <c r="R35" s="67">
        <f t="shared" si="6"/>
        <v>7.2367809396810923E-2</v>
      </c>
      <c r="S35" s="66">
        <v>134326.79999999999</v>
      </c>
      <c r="T35" s="67">
        <f t="shared" si="7"/>
        <v>1.0394579976273086E-3</v>
      </c>
      <c r="U35" s="64">
        <v>19707816.030000001</v>
      </c>
      <c r="V35" s="65">
        <f>U35/C35</f>
        <v>0.15250454107557967</v>
      </c>
      <c r="W35" s="66">
        <v>19031115.780000001</v>
      </c>
      <c r="X35" s="67">
        <f t="shared" si="8"/>
        <v>0.1472680470411882</v>
      </c>
      <c r="Y35" s="66">
        <v>26209159.260000002</v>
      </c>
      <c r="Z35" s="67">
        <f t="shared" si="9"/>
        <v>0.20281373637944802</v>
      </c>
      <c r="AA35" s="66">
        <v>64279641.369999997</v>
      </c>
      <c r="AB35" s="68">
        <f>AA35/C35</f>
        <v>0.49741367550378413</v>
      </c>
    </row>
    <row r="36" spans="1:28" s="38" customFormat="1" ht="12.5" customHeight="1">
      <c r="A36" s="34" t="s">
        <v>65</v>
      </c>
      <c r="B36" s="35" t="s">
        <v>66</v>
      </c>
      <c r="C36" s="87">
        <v>122930629.51000001</v>
      </c>
      <c r="D36" s="69">
        <f>C36/B7</f>
        <v>4.5560752400074407E-2</v>
      </c>
      <c r="E36" s="64">
        <v>121803381.34999999</v>
      </c>
      <c r="F36" s="75">
        <f>SUM(E36/C36)</f>
        <v>0.99083020916354847</v>
      </c>
      <c r="G36" s="77"/>
      <c r="H36" s="69">
        <f>SUM(G36/C36)</f>
        <v>0</v>
      </c>
      <c r="I36" s="66">
        <v>971890.16</v>
      </c>
      <c r="J36" s="67">
        <f>SUM(I36/C36)</f>
        <v>7.9060049059696703E-3</v>
      </c>
      <c r="K36" s="66">
        <v>155358</v>
      </c>
      <c r="L36" s="69">
        <f>SUM(K36/C36)</f>
        <v>1.2637859304817287E-3</v>
      </c>
      <c r="M36" s="71">
        <v>78484455.909999996</v>
      </c>
      <c r="N36" s="65">
        <f>M36/C36</f>
        <v>0.63844508258713129</v>
      </c>
      <c r="O36" s="66">
        <v>3418022.76</v>
      </c>
      <c r="P36" s="67">
        <f t="shared" si="10"/>
        <v>2.7804484314643121E-2</v>
      </c>
      <c r="Q36" s="66">
        <v>40664150.840000004</v>
      </c>
      <c r="R36" s="67">
        <f t="shared" si="6"/>
        <v>0.33078941352604158</v>
      </c>
      <c r="S36" s="66"/>
      <c r="T36" s="67">
        <f t="shared" si="7"/>
        <v>0</v>
      </c>
      <c r="U36" s="64">
        <v>43267159.810000002</v>
      </c>
      <c r="V36" s="65">
        <f>U36/C36</f>
        <v>0.35196403030280066</v>
      </c>
      <c r="W36" s="66">
        <v>33017723.140000001</v>
      </c>
      <c r="X36" s="67">
        <f t="shared" si="8"/>
        <v>0.26858825397387326</v>
      </c>
      <c r="Y36" s="66">
        <v>22184810.629999999</v>
      </c>
      <c r="Z36" s="67">
        <f t="shared" si="9"/>
        <v>0.18046609472698857</v>
      </c>
      <c r="AA36" s="66">
        <v>24460935.93</v>
      </c>
      <c r="AB36" s="68">
        <f>AA36/C36</f>
        <v>0.19898162099633748</v>
      </c>
    </row>
    <row r="37" spans="1:28" s="38" customFormat="1" ht="12.5" customHeight="1" thickBot="1">
      <c r="A37" s="36" t="s">
        <v>67</v>
      </c>
      <c r="B37" s="37" t="s">
        <v>68</v>
      </c>
      <c r="C37" s="90">
        <v>117788506.70999999</v>
      </c>
      <c r="D37" s="78">
        <f>C37/B7</f>
        <v>4.3654970377844382E-2</v>
      </c>
      <c r="E37" s="79">
        <v>110131645.5</v>
      </c>
      <c r="F37" s="80">
        <v>0.94</v>
      </c>
      <c r="G37" s="81">
        <v>81746.28</v>
      </c>
      <c r="H37" s="82">
        <f>SUM(G37/C37)</f>
        <v>6.9400896813525792E-4</v>
      </c>
      <c r="I37" s="81">
        <v>7543014.9299999997</v>
      </c>
      <c r="J37" s="78">
        <f>SUM(I37/C37)</f>
        <v>6.4038632806265247E-2</v>
      </c>
      <c r="K37" s="81">
        <v>32100</v>
      </c>
      <c r="L37" s="78">
        <f>SUM(K37/C37)</f>
        <v>2.7252234446805139E-4</v>
      </c>
      <c r="M37" s="83">
        <v>32755696.789999999</v>
      </c>
      <c r="N37" s="84">
        <f>M37/C37</f>
        <v>0.27808907426465496</v>
      </c>
      <c r="O37" s="81">
        <v>4108844.27</v>
      </c>
      <c r="P37" s="82">
        <f t="shared" si="10"/>
        <v>3.4883235935031752E-2</v>
      </c>
      <c r="Q37" s="81">
        <v>57309135.850000001</v>
      </c>
      <c r="R37" s="82">
        <f t="shared" si="6"/>
        <v>0.48654268103676179</v>
      </c>
      <c r="S37" s="81">
        <v>23614829.800000001</v>
      </c>
      <c r="T37" s="82">
        <f t="shared" si="7"/>
        <v>0.20048500876355158</v>
      </c>
      <c r="U37" s="85">
        <v>15689104.039999999</v>
      </c>
      <c r="V37" s="84">
        <f>U37/C37</f>
        <v>0.13319724036087155</v>
      </c>
      <c r="W37" s="81">
        <v>18215712.539999999</v>
      </c>
      <c r="X37" s="82">
        <v>0.16</v>
      </c>
      <c r="Y37" s="81">
        <v>48345495.859999999</v>
      </c>
      <c r="Z37" s="82">
        <f t="shared" si="9"/>
        <v>0.41044323601986515</v>
      </c>
      <c r="AA37" s="81">
        <v>35538194.270000003</v>
      </c>
      <c r="AB37" s="86">
        <f>AA37/C37</f>
        <v>0.3017119009539399</v>
      </c>
    </row>
    <row r="38" spans="1:28" ht="14.5" thickTop="1">
      <c r="A38" s="11"/>
      <c r="B38" s="11"/>
      <c r="C38" s="12"/>
      <c r="K38" s="12"/>
      <c r="L38" s="12"/>
    </row>
    <row r="39" spans="1:28">
      <c r="A39" s="11"/>
      <c r="B39" s="11"/>
      <c r="C39" s="12"/>
      <c r="G39" s="13"/>
      <c r="K39" s="12"/>
      <c r="L39" s="12"/>
    </row>
    <row r="40" spans="1:28">
      <c r="A40" s="11"/>
      <c r="B40" s="11"/>
      <c r="C40" s="12"/>
      <c r="K40" s="12"/>
      <c r="L40" s="12"/>
    </row>
    <row r="41" spans="1:28">
      <c r="A41" s="11"/>
      <c r="B41" s="11"/>
      <c r="C41" s="12"/>
      <c r="K41" s="12"/>
      <c r="L41" s="12"/>
    </row>
    <row r="42" spans="1:28">
      <c r="A42" s="11"/>
      <c r="B42" s="11"/>
      <c r="C42" s="12"/>
      <c r="K42" s="12"/>
      <c r="L42" s="12"/>
    </row>
    <row r="43" spans="1:28">
      <c r="A43" s="11"/>
      <c r="B43" s="11"/>
      <c r="C43" s="12"/>
      <c r="K43" s="12"/>
      <c r="L43" s="12"/>
    </row>
    <row r="44" spans="1:28">
      <c r="A44" s="11"/>
      <c r="B44" s="11"/>
      <c r="C44" s="12"/>
      <c r="K44" s="12"/>
      <c r="L44" s="12"/>
    </row>
    <row r="45" spans="1:28">
      <c r="A45" s="11"/>
      <c r="B45" s="11"/>
      <c r="C45" s="12"/>
      <c r="K45" s="12"/>
      <c r="L45" s="12"/>
    </row>
    <row r="46" spans="1:28">
      <c r="A46" s="11"/>
      <c r="B46" s="11"/>
      <c r="C46" s="12"/>
      <c r="K46" s="12"/>
      <c r="L46" s="12"/>
    </row>
    <row r="47" spans="1:28">
      <c r="A47" s="11"/>
      <c r="B47" s="11"/>
      <c r="C47" s="12"/>
      <c r="K47" s="12"/>
      <c r="L47" s="12"/>
    </row>
    <row r="48" spans="1:28">
      <c r="A48" s="11"/>
      <c r="B48" s="11"/>
      <c r="C48" s="12"/>
    </row>
    <row r="49" spans="1:3">
      <c r="A49" s="11"/>
      <c r="B49" s="11"/>
      <c r="C49" s="12"/>
    </row>
    <row r="50" spans="1:3">
      <c r="A50" s="11"/>
      <c r="B50" s="11"/>
      <c r="C50" s="12"/>
    </row>
    <row r="51" spans="1:3">
      <c r="A51" s="11"/>
      <c r="B51" s="11"/>
      <c r="C51" s="12"/>
    </row>
  </sheetData>
  <mergeCells count="9">
    <mergeCell ref="A9:B9"/>
    <mergeCell ref="A27:B27"/>
    <mergeCell ref="E5:K5"/>
    <mergeCell ref="E6:L6"/>
    <mergeCell ref="E7:L7"/>
    <mergeCell ref="M6:T6"/>
    <mergeCell ref="M7:T7"/>
    <mergeCell ref="U6:AB6"/>
    <mergeCell ref="U7:AB7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8"/>
  <sheetViews>
    <sheetView workbookViewId="0">
      <selection activeCell="H3" sqref="H3"/>
    </sheetView>
  </sheetViews>
  <sheetFormatPr defaultRowHeight="14"/>
  <cols>
    <col min="1" max="1" width="6.4140625" customWidth="1"/>
    <col min="2" max="2" width="48.1640625" customWidth="1"/>
    <col min="3" max="3" width="10.33203125" customWidth="1"/>
    <col min="4" max="4" width="9.6640625" customWidth="1"/>
    <col min="5" max="5" width="15.83203125" hidden="1" customWidth="1"/>
    <col min="6" max="6" width="7.9140625" customWidth="1"/>
    <col min="7" max="7" width="8.203125E-2" hidden="1" customWidth="1"/>
    <col min="8" max="8" width="5.1640625" customWidth="1"/>
    <col min="9" max="9" width="8.6640625" hidden="1" customWidth="1"/>
    <col min="10" max="10" width="7.33203125" customWidth="1"/>
    <col min="11" max="11" width="8.6640625" hidden="1" customWidth="1"/>
    <col min="12" max="12" width="6.1640625" customWidth="1"/>
    <col min="13" max="13" width="8.6640625" hidden="1" customWidth="1"/>
    <col min="14" max="14" width="7.75" customWidth="1"/>
    <col min="15" max="15" width="8.6640625" hidden="1" customWidth="1"/>
    <col min="16" max="16" width="8.08203125" customWidth="1"/>
    <col min="17" max="17" width="8.6640625" hidden="1" customWidth="1"/>
    <col min="18" max="18" width="6.1640625" customWidth="1"/>
  </cols>
  <sheetData>
    <row r="1" spans="1:18" ht="14.5" thickTop="1">
      <c r="B1" s="20" t="s">
        <v>71</v>
      </c>
    </row>
    <row r="2" spans="1:18">
      <c r="B2" s="21" t="s">
        <v>74</v>
      </c>
    </row>
    <row r="3" spans="1:18">
      <c r="B3" s="21" t="s">
        <v>72</v>
      </c>
    </row>
    <row r="4" spans="1:18" ht="14.5" thickBot="1">
      <c r="B4" s="22" t="s">
        <v>84</v>
      </c>
      <c r="E4" s="1"/>
      <c r="F4" s="143"/>
      <c r="G4" s="143"/>
      <c r="H4" s="143"/>
      <c r="I4" s="143"/>
    </row>
    <row r="5" spans="1:18" ht="15" thickTop="1" thickBot="1">
      <c r="D5" s="1"/>
      <c r="E5" s="1"/>
      <c r="F5" s="1"/>
      <c r="G5" s="1"/>
      <c r="H5" s="1"/>
      <c r="I5" s="1"/>
    </row>
    <row r="6" spans="1:18" ht="14.5" thickTop="1">
      <c r="A6" s="2"/>
      <c r="B6" s="17" t="s">
        <v>0</v>
      </c>
      <c r="C6" s="2"/>
      <c r="D6" s="3"/>
      <c r="E6" s="1"/>
      <c r="F6" s="146" t="s">
        <v>75</v>
      </c>
      <c r="G6" s="147"/>
      <c r="H6" s="147"/>
      <c r="I6" s="147"/>
      <c r="J6" s="147"/>
      <c r="K6" s="147"/>
      <c r="L6" s="147"/>
      <c r="M6" s="148"/>
      <c r="N6" s="148"/>
      <c r="O6" s="148"/>
      <c r="P6" s="148"/>
      <c r="Q6" s="148"/>
      <c r="R6" s="149"/>
    </row>
    <row r="7" spans="1:18" s="6" customFormat="1" ht="15" thickBot="1">
      <c r="A7" s="27"/>
      <c r="B7" s="18">
        <v>2698169433.8699999</v>
      </c>
      <c r="C7" s="4"/>
      <c r="D7" s="5"/>
      <c r="E7"/>
      <c r="F7" s="150" t="s">
        <v>4</v>
      </c>
      <c r="G7" s="151"/>
      <c r="H7" s="151"/>
      <c r="I7" s="151"/>
      <c r="J7" s="151"/>
      <c r="K7" s="151"/>
      <c r="L7" s="151"/>
      <c r="M7" s="152"/>
      <c r="N7" s="152"/>
      <c r="O7" s="152"/>
      <c r="P7" s="152"/>
      <c r="Q7" s="152"/>
      <c r="R7" s="153"/>
    </row>
    <row r="8" spans="1:18" ht="27.5" customHeight="1" thickTop="1">
      <c r="A8" s="14"/>
      <c r="B8" s="19"/>
      <c r="C8" s="7" t="s">
        <v>5</v>
      </c>
      <c r="D8" s="8" t="s">
        <v>6</v>
      </c>
      <c r="E8" s="16" t="s">
        <v>76</v>
      </c>
      <c r="F8" s="25" t="s">
        <v>77</v>
      </c>
      <c r="G8" s="25" t="s">
        <v>78</v>
      </c>
      <c r="H8" s="25" t="s">
        <v>78</v>
      </c>
      <c r="I8" s="25" t="s">
        <v>79</v>
      </c>
      <c r="J8" s="25" t="s">
        <v>79</v>
      </c>
      <c r="K8" s="25" t="s">
        <v>80</v>
      </c>
      <c r="L8" s="25" t="s">
        <v>80</v>
      </c>
      <c r="M8" s="25" t="s">
        <v>81</v>
      </c>
      <c r="N8" s="25" t="s">
        <v>81</v>
      </c>
      <c r="O8" s="25" t="s">
        <v>82</v>
      </c>
      <c r="P8" s="25" t="s">
        <v>82</v>
      </c>
      <c r="Q8" s="25" t="s">
        <v>83</v>
      </c>
      <c r="R8" s="26" t="s">
        <v>83</v>
      </c>
    </row>
    <row r="9" spans="1:18" ht="12.5" customHeight="1">
      <c r="A9" s="144"/>
      <c r="B9" s="145"/>
      <c r="C9" s="9"/>
      <c r="D9" s="24"/>
      <c r="E9" s="15"/>
      <c r="F9" s="23"/>
      <c r="G9" s="23"/>
      <c r="H9" s="23"/>
      <c r="I9" s="23"/>
      <c r="J9" s="23"/>
      <c r="K9" s="23"/>
      <c r="L9" s="23"/>
      <c r="M9" s="10"/>
      <c r="N9" s="23"/>
      <c r="O9" s="23"/>
      <c r="P9" s="23"/>
      <c r="Q9" s="23"/>
      <c r="R9" s="24"/>
    </row>
    <row r="10" spans="1:18" s="96" customFormat="1" ht="12.5" customHeight="1">
      <c r="A10" s="60" t="s">
        <v>19</v>
      </c>
      <c r="B10" s="61"/>
      <c r="C10" s="125"/>
      <c r="D10" s="91"/>
      <c r="E10" s="92"/>
      <c r="F10" s="93"/>
      <c r="G10" s="74"/>
      <c r="H10" s="93"/>
      <c r="I10" s="74"/>
      <c r="J10" s="93"/>
      <c r="K10" s="74"/>
      <c r="L10" s="93"/>
      <c r="M10" s="74"/>
      <c r="N10" s="93"/>
      <c r="O10" s="76"/>
      <c r="P10" s="76"/>
      <c r="Q10" s="94"/>
      <c r="R10" s="95"/>
    </row>
    <row r="11" spans="1:18" s="96" customFormat="1" ht="12.5" customHeight="1">
      <c r="A11" s="28" t="s">
        <v>20</v>
      </c>
      <c r="B11" s="29" t="s">
        <v>21</v>
      </c>
      <c r="C11" s="87">
        <v>406440.75</v>
      </c>
      <c r="D11" s="91">
        <f>C11/B7</f>
        <v>1.5063574025336122E-4</v>
      </c>
      <c r="E11" s="97">
        <v>303207</v>
      </c>
      <c r="F11" s="69">
        <f>E11/C11</f>
        <v>0.74600541407326904</v>
      </c>
      <c r="G11" s="74">
        <v>0</v>
      </c>
      <c r="H11" s="98">
        <f>G11/E11</f>
        <v>0</v>
      </c>
      <c r="I11" s="99">
        <v>0</v>
      </c>
      <c r="J11" s="98">
        <f>I11/E11</f>
        <v>0</v>
      </c>
      <c r="K11" s="99">
        <v>0</v>
      </c>
      <c r="L11" s="98">
        <f>K11/E11</f>
        <v>0</v>
      </c>
      <c r="M11" s="99">
        <v>0</v>
      </c>
      <c r="N11" s="98">
        <f>M11/E11</f>
        <v>0</v>
      </c>
      <c r="O11" s="99">
        <v>0</v>
      </c>
      <c r="P11" s="98">
        <f>O11/E11</f>
        <v>0</v>
      </c>
      <c r="Q11" s="99">
        <v>0</v>
      </c>
      <c r="R11" s="100">
        <f>Q11/E11</f>
        <v>0</v>
      </c>
    </row>
    <row r="12" spans="1:18" s="96" customFormat="1" ht="12.5" customHeight="1">
      <c r="A12" s="154" t="s">
        <v>22</v>
      </c>
      <c r="B12" s="29" t="s">
        <v>23</v>
      </c>
      <c r="C12" s="87">
        <v>43069217.579999998</v>
      </c>
      <c r="D12" s="101">
        <f>C12/B7</f>
        <v>1.5962384363025554E-2</v>
      </c>
      <c r="E12" s="97">
        <v>12715022.800000001</v>
      </c>
      <c r="F12" s="69">
        <f t="shared" ref="F12:F37" si="0">E12/C12</f>
        <v>0.29522298092325833</v>
      </c>
      <c r="G12" s="74">
        <f>6166725.88+3517589.02</f>
        <v>9684314.9000000004</v>
      </c>
      <c r="H12" s="98">
        <f t="shared" ref="H12:H25" si="1">G12/E12</f>
        <v>0.76164353397777629</v>
      </c>
      <c r="I12" s="99">
        <v>3956776.29</v>
      </c>
      <c r="J12" s="98">
        <f t="shared" ref="J12:J25" si="2">I12/E12</f>
        <v>0.31118908335736528</v>
      </c>
      <c r="K12" s="99">
        <v>0</v>
      </c>
      <c r="L12" s="98">
        <f t="shared" ref="L12:L25" si="3">K12/E12</f>
        <v>0</v>
      </c>
      <c r="M12" s="99">
        <v>6166725.8799999999</v>
      </c>
      <c r="N12" s="98">
        <f t="shared" ref="N12:N25" si="4">M12/E12</f>
        <v>0.4849952671732527</v>
      </c>
      <c r="O12" s="99">
        <v>141750</v>
      </c>
      <c r="P12" s="98">
        <f t="shared" ref="P12:P25" si="5">O12/E12</f>
        <v>1.114823010777456E-2</v>
      </c>
      <c r="Q12" s="99">
        <v>141750</v>
      </c>
      <c r="R12" s="100">
        <f t="shared" ref="R12:R25" si="6">Q12/E12</f>
        <v>1.114823010777456E-2</v>
      </c>
    </row>
    <row r="13" spans="1:18" s="96" customFormat="1" ht="12.5" customHeight="1">
      <c r="A13" s="154" t="s">
        <v>24</v>
      </c>
      <c r="B13" s="29" t="s">
        <v>25</v>
      </c>
      <c r="C13" s="87">
        <v>9976167.3300000001</v>
      </c>
      <c r="D13" s="101">
        <f>C13/B7</f>
        <v>3.6973835685667547E-3</v>
      </c>
      <c r="E13" s="97">
        <v>7691891.1799999997</v>
      </c>
      <c r="F13" s="69">
        <f t="shared" si="0"/>
        <v>0.77102668044362077</v>
      </c>
      <c r="G13" s="74">
        <f>2895829.86+546429.4</f>
        <v>3442259.26</v>
      </c>
      <c r="H13" s="98">
        <f t="shared" si="1"/>
        <v>0.44751793537463952</v>
      </c>
      <c r="I13" s="99">
        <v>2973649.86</v>
      </c>
      <c r="J13" s="98">
        <f t="shared" si="2"/>
        <v>0.38659541462727764</v>
      </c>
      <c r="K13" s="99">
        <v>0</v>
      </c>
      <c r="L13" s="98">
        <f t="shared" si="3"/>
        <v>0</v>
      </c>
      <c r="M13" s="99">
        <v>2895829.86</v>
      </c>
      <c r="N13" s="98">
        <f t="shared" si="4"/>
        <v>0.37647826681812208</v>
      </c>
      <c r="O13" s="99">
        <v>4349534.0199999996</v>
      </c>
      <c r="P13" s="98">
        <f t="shared" si="5"/>
        <v>0.56547004088011543</v>
      </c>
      <c r="Q13" s="99">
        <v>4349534.0199999996</v>
      </c>
      <c r="R13" s="100">
        <f t="shared" si="6"/>
        <v>0.56547004088011543</v>
      </c>
    </row>
    <row r="14" spans="1:18" s="96" customFormat="1" ht="12.5" customHeight="1">
      <c r="A14" s="154" t="s">
        <v>26</v>
      </c>
      <c r="B14" s="29" t="s">
        <v>27</v>
      </c>
      <c r="C14" s="87">
        <v>1622639.58</v>
      </c>
      <c r="D14" s="101">
        <f>C14/B7</f>
        <v>6.0138535394815395E-4</v>
      </c>
      <c r="E14" s="97">
        <v>781081.4</v>
      </c>
      <c r="F14" s="69">
        <f t="shared" si="0"/>
        <v>0.48136469098085233</v>
      </c>
      <c r="G14" s="74">
        <v>0</v>
      </c>
      <c r="H14" s="98">
        <f t="shared" si="1"/>
        <v>0</v>
      </c>
      <c r="I14" s="99">
        <v>0</v>
      </c>
      <c r="J14" s="98">
        <f t="shared" si="2"/>
        <v>0</v>
      </c>
      <c r="K14" s="99">
        <v>0</v>
      </c>
      <c r="L14" s="98">
        <f t="shared" si="3"/>
        <v>0</v>
      </c>
      <c r="M14" s="99">
        <v>0</v>
      </c>
      <c r="N14" s="98">
        <f t="shared" si="4"/>
        <v>0</v>
      </c>
      <c r="O14" s="99">
        <v>547587.28</v>
      </c>
      <c r="P14" s="98">
        <f t="shared" si="5"/>
        <v>0.70106301340679733</v>
      </c>
      <c r="Q14" s="99">
        <v>547587.28</v>
      </c>
      <c r="R14" s="100">
        <f t="shared" si="6"/>
        <v>0.70106301340679733</v>
      </c>
    </row>
    <row r="15" spans="1:18" s="96" customFormat="1" ht="12.5" customHeight="1">
      <c r="A15" s="154" t="s">
        <v>28</v>
      </c>
      <c r="B15" s="29" t="s">
        <v>29</v>
      </c>
      <c r="C15" s="87">
        <v>144687.10999999999</v>
      </c>
      <c r="D15" s="101">
        <f>C15/B7</f>
        <v>5.3624175036507783E-5</v>
      </c>
      <c r="E15" s="97">
        <v>0</v>
      </c>
      <c r="F15" s="69">
        <f t="shared" si="0"/>
        <v>0</v>
      </c>
      <c r="G15" s="74">
        <v>0</v>
      </c>
      <c r="H15" s="102" t="s">
        <v>32</v>
      </c>
      <c r="I15" s="99">
        <v>0</v>
      </c>
      <c r="J15" s="102" t="s">
        <v>32</v>
      </c>
      <c r="K15" s="99">
        <v>0</v>
      </c>
      <c r="L15" s="102" t="s">
        <v>32</v>
      </c>
      <c r="M15" s="99">
        <v>0</v>
      </c>
      <c r="N15" s="102" t="s">
        <v>32</v>
      </c>
      <c r="O15" s="99">
        <v>0</v>
      </c>
      <c r="P15" s="102" t="s">
        <v>32</v>
      </c>
      <c r="Q15" s="99">
        <v>0</v>
      </c>
      <c r="R15" s="103" t="s">
        <v>32</v>
      </c>
    </row>
    <row r="16" spans="1:18" s="96" customFormat="1" ht="12.5" customHeight="1">
      <c r="A16" s="154" t="s">
        <v>30</v>
      </c>
      <c r="B16" s="30" t="s">
        <v>31</v>
      </c>
      <c r="C16" s="87">
        <v>0</v>
      </c>
      <c r="D16" s="101">
        <f>C16/B7</f>
        <v>0</v>
      </c>
      <c r="E16" s="97">
        <v>0</v>
      </c>
      <c r="F16" s="102" t="s">
        <v>32</v>
      </c>
      <c r="G16" s="74">
        <v>0</v>
      </c>
      <c r="H16" s="102" t="s">
        <v>32</v>
      </c>
      <c r="I16" s="99">
        <v>0</v>
      </c>
      <c r="J16" s="102" t="s">
        <v>32</v>
      </c>
      <c r="K16" s="99">
        <v>0</v>
      </c>
      <c r="L16" s="102" t="s">
        <v>32</v>
      </c>
      <c r="M16" s="99">
        <v>0</v>
      </c>
      <c r="N16" s="102" t="s">
        <v>32</v>
      </c>
      <c r="O16" s="99">
        <v>0</v>
      </c>
      <c r="P16" s="102" t="s">
        <v>32</v>
      </c>
      <c r="Q16" s="99">
        <v>0</v>
      </c>
      <c r="R16" s="103" t="s">
        <v>32</v>
      </c>
    </row>
    <row r="17" spans="1:18" s="96" customFormat="1" ht="12.5" customHeight="1">
      <c r="A17" s="154" t="s">
        <v>33</v>
      </c>
      <c r="B17" s="29" t="s">
        <v>34</v>
      </c>
      <c r="C17" s="87">
        <v>276740</v>
      </c>
      <c r="D17" s="101">
        <f>C17/B7</f>
        <v>1.0256583464555457E-4</v>
      </c>
      <c r="E17" s="97">
        <v>276740</v>
      </c>
      <c r="F17" s="69">
        <f t="shared" si="0"/>
        <v>1</v>
      </c>
      <c r="G17" s="74">
        <v>276740</v>
      </c>
      <c r="H17" s="98">
        <f t="shared" si="1"/>
        <v>1</v>
      </c>
      <c r="I17" s="99">
        <v>0</v>
      </c>
      <c r="J17" s="98">
        <f t="shared" si="2"/>
        <v>0</v>
      </c>
      <c r="K17" s="99">
        <v>0</v>
      </c>
      <c r="L17" s="98">
        <f t="shared" si="3"/>
        <v>0</v>
      </c>
      <c r="M17" s="99">
        <v>276740</v>
      </c>
      <c r="N17" s="98">
        <f t="shared" si="4"/>
        <v>1</v>
      </c>
      <c r="O17" s="99">
        <v>0</v>
      </c>
      <c r="P17" s="98">
        <f t="shared" si="5"/>
        <v>0</v>
      </c>
      <c r="Q17" s="99">
        <v>0</v>
      </c>
      <c r="R17" s="100">
        <f t="shared" si="6"/>
        <v>0</v>
      </c>
    </row>
    <row r="18" spans="1:18" s="96" customFormat="1" ht="12.5" customHeight="1">
      <c r="A18" s="154" t="s">
        <v>35</v>
      </c>
      <c r="B18" s="29" t="s">
        <v>36</v>
      </c>
      <c r="C18" s="87">
        <v>34091610.770000003</v>
      </c>
      <c r="D18" s="101">
        <f>C18/B7</f>
        <v>1.2635088939208021E-2</v>
      </c>
      <c r="E18" s="97">
        <v>26904718.050000001</v>
      </c>
      <c r="F18" s="69">
        <f t="shared" si="0"/>
        <v>0.78918881925273132</v>
      </c>
      <c r="G18" s="74">
        <f>10424750.09+872385.92</f>
        <v>11297136.01</v>
      </c>
      <c r="H18" s="98">
        <f t="shared" si="1"/>
        <v>0.41989423524176273</v>
      </c>
      <c r="I18" s="99">
        <v>8414030.0099999998</v>
      </c>
      <c r="J18" s="98">
        <f t="shared" si="2"/>
        <v>0.31273436853578174</v>
      </c>
      <c r="K18" s="99">
        <v>179909.92</v>
      </c>
      <c r="L18" s="98">
        <f t="shared" si="3"/>
        <v>6.6869282802240705E-3</v>
      </c>
      <c r="M18" s="99">
        <v>9501901.0500000007</v>
      </c>
      <c r="N18" s="98">
        <f t="shared" si="4"/>
        <v>0.35316857929310286</v>
      </c>
      <c r="O18" s="99">
        <v>3309242.56</v>
      </c>
      <c r="P18" s="98">
        <f t="shared" si="5"/>
        <v>0.12299859652311056</v>
      </c>
      <c r="Q18" s="99">
        <v>6526268.5599999996</v>
      </c>
      <c r="R18" s="100">
        <f t="shared" si="6"/>
        <v>0.24256966930006535</v>
      </c>
    </row>
    <row r="19" spans="1:18" s="96" customFormat="1" ht="12.5" customHeight="1">
      <c r="A19" s="154" t="s">
        <v>37</v>
      </c>
      <c r="B19" s="29" t="s">
        <v>38</v>
      </c>
      <c r="C19" s="87">
        <v>228062.8</v>
      </c>
      <c r="D19" s="101">
        <f>C19/B7</f>
        <v>8.452501060057159E-5</v>
      </c>
      <c r="E19" s="97">
        <v>0</v>
      </c>
      <c r="F19" s="69">
        <f t="shared" si="0"/>
        <v>0</v>
      </c>
      <c r="G19" s="74">
        <v>0</v>
      </c>
      <c r="H19" s="102" t="s">
        <v>32</v>
      </c>
      <c r="I19" s="99">
        <v>0</v>
      </c>
      <c r="J19" s="102" t="s">
        <v>32</v>
      </c>
      <c r="K19" s="99">
        <v>0</v>
      </c>
      <c r="L19" s="102" t="s">
        <v>32</v>
      </c>
      <c r="M19" s="99">
        <v>0</v>
      </c>
      <c r="N19" s="102" t="s">
        <v>32</v>
      </c>
      <c r="O19" s="99">
        <v>0</v>
      </c>
      <c r="P19" s="102" t="s">
        <v>32</v>
      </c>
      <c r="Q19" s="99">
        <v>0</v>
      </c>
      <c r="R19" s="103" t="s">
        <v>32</v>
      </c>
    </row>
    <row r="20" spans="1:18" s="96" customFormat="1" ht="12.5" customHeight="1">
      <c r="A20" s="154" t="s">
        <v>39</v>
      </c>
      <c r="B20" s="29" t="s">
        <v>40</v>
      </c>
      <c r="C20" s="87">
        <v>92286.56</v>
      </c>
      <c r="D20" s="101">
        <f>C20/B7</f>
        <v>3.4203396881430407E-5</v>
      </c>
      <c r="E20" s="97">
        <v>0</v>
      </c>
      <c r="F20" s="69">
        <f t="shared" si="0"/>
        <v>0</v>
      </c>
      <c r="G20" s="74">
        <v>0</v>
      </c>
      <c r="H20" s="102" t="s">
        <v>32</v>
      </c>
      <c r="I20" s="99">
        <v>0</v>
      </c>
      <c r="J20" s="102" t="s">
        <v>32</v>
      </c>
      <c r="K20" s="99">
        <v>0</v>
      </c>
      <c r="L20" s="102" t="s">
        <v>32</v>
      </c>
      <c r="M20" s="99">
        <v>0</v>
      </c>
      <c r="N20" s="102" t="s">
        <v>32</v>
      </c>
      <c r="O20" s="99">
        <v>0</v>
      </c>
      <c r="P20" s="102" t="s">
        <v>32</v>
      </c>
      <c r="Q20" s="99">
        <v>0</v>
      </c>
      <c r="R20" s="103" t="s">
        <v>32</v>
      </c>
    </row>
    <row r="21" spans="1:18" s="96" customFormat="1" ht="12.5" customHeight="1">
      <c r="A21" s="154" t="s">
        <v>41</v>
      </c>
      <c r="B21" s="29" t="s">
        <v>42</v>
      </c>
      <c r="C21" s="87">
        <v>1730989.37</v>
      </c>
      <c r="D21" s="101">
        <f>C21/B7</f>
        <v>6.4154213159150358E-4</v>
      </c>
      <c r="E21" s="97">
        <v>1686497.37</v>
      </c>
      <c r="F21" s="69">
        <f t="shared" si="0"/>
        <v>0.97429678034360201</v>
      </c>
      <c r="G21" s="74">
        <v>712756.33</v>
      </c>
      <c r="H21" s="98">
        <f t="shared" si="1"/>
        <v>0.42262522472833736</v>
      </c>
      <c r="I21" s="99">
        <v>1634929.13</v>
      </c>
      <c r="J21" s="98">
        <f t="shared" si="2"/>
        <v>0.96942287553048467</v>
      </c>
      <c r="K21" s="99">
        <v>0</v>
      </c>
      <c r="L21" s="98">
        <f t="shared" si="3"/>
        <v>0</v>
      </c>
      <c r="M21" s="99">
        <v>712756.33</v>
      </c>
      <c r="N21" s="98">
        <f t="shared" si="4"/>
        <v>0.42262522472833736</v>
      </c>
      <c r="O21" s="99">
        <v>0</v>
      </c>
      <c r="P21" s="98">
        <f t="shared" si="5"/>
        <v>0</v>
      </c>
      <c r="Q21" s="99">
        <v>51568.24</v>
      </c>
      <c r="R21" s="100">
        <f t="shared" si="6"/>
        <v>3.0577124469515177E-2</v>
      </c>
    </row>
    <row r="22" spans="1:18" s="96" customFormat="1" ht="12.5" customHeight="1">
      <c r="A22" s="154" t="s">
        <v>43</v>
      </c>
      <c r="B22" s="30" t="s">
        <v>44</v>
      </c>
      <c r="C22" s="87">
        <v>0</v>
      </c>
      <c r="D22" s="101">
        <f>C22/B7</f>
        <v>0</v>
      </c>
      <c r="E22" s="97">
        <v>0</v>
      </c>
      <c r="F22" s="102" t="s">
        <v>32</v>
      </c>
      <c r="G22" s="74">
        <v>0</v>
      </c>
      <c r="H22" s="102" t="s">
        <v>32</v>
      </c>
      <c r="I22" s="99">
        <v>0</v>
      </c>
      <c r="J22" s="102" t="s">
        <v>32</v>
      </c>
      <c r="K22" s="99">
        <v>0</v>
      </c>
      <c r="L22" s="102" t="s">
        <v>32</v>
      </c>
      <c r="M22" s="99">
        <v>0</v>
      </c>
      <c r="N22" s="102" t="s">
        <v>32</v>
      </c>
      <c r="O22" s="99">
        <v>0</v>
      </c>
      <c r="P22" s="102" t="s">
        <v>32</v>
      </c>
      <c r="Q22" s="99">
        <v>0</v>
      </c>
      <c r="R22" s="103" t="s">
        <v>32</v>
      </c>
    </row>
    <row r="23" spans="1:18" s="96" customFormat="1" ht="12.5" customHeight="1">
      <c r="A23" s="154" t="s">
        <v>45</v>
      </c>
      <c r="B23" s="29" t="s">
        <v>46</v>
      </c>
      <c r="C23" s="87">
        <v>12075541.18</v>
      </c>
      <c r="D23" s="101">
        <f>C23/B7</f>
        <v>4.4754569629380098E-3</v>
      </c>
      <c r="E23" s="97">
        <v>5042664.18</v>
      </c>
      <c r="F23" s="69">
        <f t="shared" si="0"/>
        <v>0.4175932245878855</v>
      </c>
      <c r="G23" s="74">
        <f>769567.99</f>
        <v>769567.99</v>
      </c>
      <c r="H23" s="98">
        <f t="shared" si="1"/>
        <v>0.15261139003708155</v>
      </c>
      <c r="I23" s="99">
        <v>687848.64</v>
      </c>
      <c r="J23" s="98">
        <f t="shared" si="2"/>
        <v>0.13640579968186581</v>
      </c>
      <c r="K23" s="99">
        <v>0</v>
      </c>
      <c r="L23" s="98">
        <f t="shared" si="3"/>
        <v>0</v>
      </c>
      <c r="M23" s="99">
        <v>769567.99</v>
      </c>
      <c r="N23" s="98">
        <f t="shared" si="4"/>
        <v>0.15261139003708155</v>
      </c>
      <c r="O23" s="99">
        <v>480020</v>
      </c>
      <c r="P23" s="98">
        <f t="shared" si="5"/>
        <v>9.5191744456003022E-2</v>
      </c>
      <c r="Q23" s="99">
        <v>480020</v>
      </c>
      <c r="R23" s="100">
        <f t="shared" si="6"/>
        <v>9.5191744456003022E-2</v>
      </c>
    </row>
    <row r="24" spans="1:18" s="96" customFormat="1" ht="12.5" customHeight="1">
      <c r="A24" s="154" t="s">
        <v>47</v>
      </c>
      <c r="B24" s="29" t="s">
        <v>48</v>
      </c>
      <c r="C24" s="87">
        <v>1358201.5</v>
      </c>
      <c r="D24" s="101">
        <f>C24/B7</f>
        <v>5.0337887715669652E-4</v>
      </c>
      <c r="E24" s="97">
        <v>896335.5</v>
      </c>
      <c r="F24" s="69">
        <f t="shared" si="0"/>
        <v>0.65994294660991026</v>
      </c>
      <c r="G24" s="74">
        <v>88115</v>
      </c>
      <c r="H24" s="98">
        <f t="shared" si="1"/>
        <v>9.8305824102693687E-2</v>
      </c>
      <c r="I24" s="99">
        <v>798602.5</v>
      </c>
      <c r="J24" s="98">
        <f t="shared" si="2"/>
        <v>0.89096381879329778</v>
      </c>
      <c r="K24" s="99">
        <v>0</v>
      </c>
      <c r="L24" s="98">
        <f t="shared" si="3"/>
        <v>0</v>
      </c>
      <c r="M24" s="99">
        <v>88115</v>
      </c>
      <c r="N24" s="98">
        <f t="shared" si="4"/>
        <v>9.8305824102693687E-2</v>
      </c>
      <c r="O24" s="99">
        <v>97733</v>
      </c>
      <c r="P24" s="98">
        <f t="shared" si="5"/>
        <v>0.10903618120670218</v>
      </c>
      <c r="Q24" s="99">
        <v>97733</v>
      </c>
      <c r="R24" s="100">
        <f t="shared" si="6"/>
        <v>0.10903618120670218</v>
      </c>
    </row>
    <row r="25" spans="1:18" s="96" customFormat="1" ht="12.5" customHeight="1">
      <c r="A25" s="154" t="s">
        <v>49</v>
      </c>
      <c r="B25" s="31" t="s">
        <v>50</v>
      </c>
      <c r="C25" s="87">
        <v>3245949.71</v>
      </c>
      <c r="D25" s="101">
        <f>C25/B7</f>
        <v>1.2030192282418365E-3</v>
      </c>
      <c r="E25" s="97">
        <v>2842717.03</v>
      </c>
      <c r="F25" s="69">
        <f t="shared" si="0"/>
        <v>0.87577358985022591</v>
      </c>
      <c r="G25" s="74">
        <f>1556675.4+79996.8</f>
        <v>1636672.2</v>
      </c>
      <c r="H25" s="98">
        <f t="shared" si="1"/>
        <v>0.57574221518629309</v>
      </c>
      <c r="I25" s="99">
        <v>1148111.23</v>
      </c>
      <c r="J25" s="98">
        <f t="shared" si="2"/>
        <v>0.40387812711699977</v>
      </c>
      <c r="K25" s="99">
        <v>0</v>
      </c>
      <c r="L25" s="98">
        <f t="shared" si="3"/>
        <v>0</v>
      </c>
      <c r="M25" s="99">
        <v>1644119.68</v>
      </c>
      <c r="N25" s="98">
        <f t="shared" si="4"/>
        <v>0.57836206089073872</v>
      </c>
      <c r="O25" s="99">
        <v>1262183</v>
      </c>
      <c r="P25" s="98">
        <f t="shared" si="5"/>
        <v>0.44400585309048507</v>
      </c>
      <c r="Q25" s="99">
        <v>1694605.8</v>
      </c>
      <c r="R25" s="100">
        <f t="shared" si="6"/>
        <v>0.59612187288300034</v>
      </c>
    </row>
    <row r="26" spans="1:18" s="96" customFormat="1" ht="12.5" customHeight="1">
      <c r="A26" s="104"/>
      <c r="B26" s="105"/>
      <c r="C26" s="123"/>
      <c r="D26" s="106"/>
      <c r="E26" s="107"/>
      <c r="F26" s="108"/>
      <c r="G26" s="109"/>
      <c r="H26" s="110"/>
      <c r="I26" s="110"/>
      <c r="J26" s="110"/>
      <c r="K26" s="110"/>
      <c r="L26" s="110"/>
      <c r="M26" s="110"/>
      <c r="N26" s="110"/>
      <c r="O26" s="110"/>
      <c r="P26" s="110"/>
      <c r="Q26" s="111"/>
      <c r="R26" s="112"/>
    </row>
    <row r="27" spans="1:18" s="96" customFormat="1" ht="12.5" customHeight="1">
      <c r="A27" s="140" t="s">
        <v>51</v>
      </c>
      <c r="B27" s="141"/>
      <c r="C27" s="124"/>
      <c r="D27" s="113"/>
      <c r="E27" s="114"/>
      <c r="F27" s="69"/>
      <c r="G27" s="74"/>
      <c r="H27" s="102"/>
      <c r="I27" s="99"/>
      <c r="J27" s="102"/>
      <c r="K27" s="99"/>
      <c r="L27" s="102"/>
      <c r="M27" s="99"/>
      <c r="N27" s="102"/>
      <c r="O27" s="99"/>
      <c r="P27" s="102"/>
      <c r="Q27" s="115"/>
      <c r="R27" s="103"/>
    </row>
    <row r="28" spans="1:18" s="96" customFormat="1" ht="12.5" customHeight="1">
      <c r="A28" s="34" t="s">
        <v>52</v>
      </c>
      <c r="B28" s="35" t="s">
        <v>53</v>
      </c>
      <c r="C28" s="87">
        <v>262848748.77000001</v>
      </c>
      <c r="D28" s="101">
        <f>C28/B7</f>
        <v>9.7417436233051727E-2</v>
      </c>
      <c r="E28" s="97">
        <v>63575093.659999996</v>
      </c>
      <c r="F28" s="69">
        <f t="shared" si="0"/>
        <v>0.24186949322566484</v>
      </c>
      <c r="G28" s="77">
        <f>37481890.76+6284018.2</f>
        <v>43765908.960000001</v>
      </c>
      <c r="H28" s="98">
        <f t="shared" ref="H28:H37" si="7">G28/E28</f>
        <v>0.68841281137642296</v>
      </c>
      <c r="I28" s="116">
        <v>25822774.27</v>
      </c>
      <c r="J28" s="98">
        <f t="shared" ref="J28:J37" si="8">I28/E28</f>
        <v>0.40617752618816982</v>
      </c>
      <c r="K28" s="116">
        <v>6747739.0099999998</v>
      </c>
      <c r="L28" s="98">
        <f t="shared" ref="L28:L37" si="9">K28/E28</f>
        <v>0.1061380899584191</v>
      </c>
      <c r="M28" s="98">
        <v>36218603.560000002</v>
      </c>
      <c r="N28" s="98">
        <f t="shared" ref="N28:N37" si="10">M28/E28</f>
        <v>0.56969799767338647</v>
      </c>
      <c r="O28" s="116">
        <v>8402988.2899999991</v>
      </c>
      <c r="P28" s="98">
        <f t="shared" ref="P28:P37" si="11">O28/E28</f>
        <v>0.13217421801907572</v>
      </c>
      <c r="Q28" s="116">
        <v>9772239.7599999998</v>
      </c>
      <c r="R28" s="100">
        <f t="shared" ref="R28:R37" si="12">Q28/E28</f>
        <v>0.15371176348181254</v>
      </c>
    </row>
    <row r="29" spans="1:18" s="96" customFormat="1" ht="12.5" customHeight="1">
      <c r="A29" s="34" t="s">
        <v>58</v>
      </c>
      <c r="B29" s="35" t="s">
        <v>59</v>
      </c>
      <c r="C29" s="87">
        <v>236297623.88999999</v>
      </c>
      <c r="D29" s="101">
        <f>C29/B7</f>
        <v>8.7577014595068239E-2</v>
      </c>
      <c r="E29" s="97">
        <v>41420206.009999998</v>
      </c>
      <c r="F29" s="69">
        <f t="shared" si="0"/>
        <v>0.1752882882532992</v>
      </c>
      <c r="G29" s="77">
        <f>22492680.81+3924636.95</f>
        <v>26417317.759999998</v>
      </c>
      <c r="H29" s="98">
        <f>G29/E29</f>
        <v>0.6377881788811508</v>
      </c>
      <c r="I29" s="116">
        <v>10080751.34</v>
      </c>
      <c r="J29" s="98">
        <f>I29/E29</f>
        <v>0.24337762437893776</v>
      </c>
      <c r="K29" s="116">
        <v>6364683.7999999998</v>
      </c>
      <c r="L29" s="98">
        <f>K29/E29</f>
        <v>0.15366132651448877</v>
      </c>
      <c r="M29" s="98">
        <v>16525119.130000001</v>
      </c>
      <c r="N29" s="98">
        <f>M29/E29</f>
        <v>0.39896274600880482</v>
      </c>
      <c r="O29" s="116">
        <v>1694798.55</v>
      </c>
      <c r="P29" s="98">
        <f>O29/E29</f>
        <v>4.091719267622252E-2</v>
      </c>
      <c r="Q29" s="116">
        <v>4405334.33</v>
      </c>
      <c r="R29" s="100">
        <f>Q29/E29</f>
        <v>0.10635713228795697</v>
      </c>
    </row>
    <row r="30" spans="1:18" s="96" customFormat="1" ht="12.5" customHeight="1">
      <c r="A30" s="34" t="s">
        <v>54</v>
      </c>
      <c r="B30" s="35" t="s">
        <v>55</v>
      </c>
      <c r="C30" s="87">
        <v>209098687.49000001</v>
      </c>
      <c r="D30" s="101">
        <f>C30/B7</f>
        <v>7.7496499984468573E-2</v>
      </c>
      <c r="E30" s="97">
        <v>185017351.21000001</v>
      </c>
      <c r="F30" s="69">
        <f t="shared" si="0"/>
        <v>0.88483267604847271</v>
      </c>
      <c r="G30" s="77">
        <f>102074367.87+16171473.96</f>
        <v>118245841.83000001</v>
      </c>
      <c r="H30" s="98">
        <f t="shared" si="7"/>
        <v>0.63910677056330567</v>
      </c>
      <c r="I30" s="116">
        <v>44291845.509999998</v>
      </c>
      <c r="J30" s="98">
        <f t="shared" si="8"/>
        <v>0.23939292839474002</v>
      </c>
      <c r="K30" s="116">
        <v>23446838.059999999</v>
      </c>
      <c r="L30" s="98">
        <f t="shared" si="9"/>
        <v>0.12672777934966306</v>
      </c>
      <c r="M30" s="98">
        <v>101762631.09999999</v>
      </c>
      <c r="N30" s="98">
        <f t="shared" si="10"/>
        <v>0.55001668997247988</v>
      </c>
      <c r="O30" s="116">
        <v>14824417.98</v>
      </c>
      <c r="P30" s="98">
        <f t="shared" si="11"/>
        <v>8.0124474180661362E-2</v>
      </c>
      <c r="Q30" s="116">
        <v>26149141.719999999</v>
      </c>
      <c r="R30" s="100">
        <f t="shared" si="12"/>
        <v>0.14133345628929675</v>
      </c>
    </row>
    <row r="31" spans="1:18" s="96" customFormat="1" ht="13.5" customHeight="1">
      <c r="A31" s="34" t="s">
        <v>56</v>
      </c>
      <c r="B31" s="35" t="s">
        <v>57</v>
      </c>
      <c r="C31" s="87">
        <v>205437250.91</v>
      </c>
      <c r="D31" s="101">
        <f>C31/B7</f>
        <v>7.613949232807822E-2</v>
      </c>
      <c r="E31" s="97">
        <v>26317946.280000001</v>
      </c>
      <c r="F31" s="69">
        <f t="shared" si="0"/>
        <v>0.12810698236771884</v>
      </c>
      <c r="G31" s="77">
        <f>19184054.69+1580926.14</f>
        <v>20764980.830000002</v>
      </c>
      <c r="H31" s="98">
        <f t="shared" si="7"/>
        <v>0.78900460579555531</v>
      </c>
      <c r="I31" s="116">
        <v>7364944.7300000004</v>
      </c>
      <c r="J31" s="98">
        <f t="shared" si="8"/>
        <v>0.27984496402733749</v>
      </c>
      <c r="K31" s="116">
        <v>1746942.72</v>
      </c>
      <c r="L31" s="98">
        <f t="shared" si="9"/>
        <v>6.6378383077997524E-2</v>
      </c>
      <c r="M31" s="98">
        <v>18708760.940000001</v>
      </c>
      <c r="N31" s="98">
        <f t="shared" si="10"/>
        <v>0.71087465340019684</v>
      </c>
      <c r="O31" s="116">
        <v>768436.35</v>
      </c>
      <c r="P31" s="98">
        <f t="shared" si="11"/>
        <v>2.9198188256200054E-2</v>
      </c>
      <c r="Q31" s="116">
        <v>2780976.88</v>
      </c>
      <c r="R31" s="100">
        <f t="shared" si="12"/>
        <v>0.10566846099664581</v>
      </c>
    </row>
    <row r="32" spans="1:18" s="96" customFormat="1" ht="12.5" customHeight="1">
      <c r="A32" s="34" t="s">
        <v>60</v>
      </c>
      <c r="B32" s="35" t="s">
        <v>61</v>
      </c>
      <c r="C32" s="87">
        <v>193993582.31999999</v>
      </c>
      <c r="D32" s="101">
        <f>C32/B7</f>
        <v>7.1898221025265219E-2</v>
      </c>
      <c r="E32" s="97">
        <v>37017264.240000002</v>
      </c>
      <c r="F32" s="69">
        <f t="shared" si="0"/>
        <v>0.19081695279454441</v>
      </c>
      <c r="G32" s="77">
        <f>6497793.2</f>
        <v>6497793.2000000002</v>
      </c>
      <c r="H32" s="98">
        <f t="shared" si="7"/>
        <v>0.17553412801853235</v>
      </c>
      <c r="I32" s="116">
        <v>2022813.44</v>
      </c>
      <c r="J32" s="98">
        <f t="shared" si="8"/>
        <v>5.4645136033964238E-2</v>
      </c>
      <c r="K32" s="116">
        <v>0</v>
      </c>
      <c r="L32" s="98">
        <f t="shared" si="9"/>
        <v>0</v>
      </c>
      <c r="M32" s="98">
        <v>8316149.1900000004</v>
      </c>
      <c r="N32" s="98">
        <f t="shared" si="10"/>
        <v>0.22465596420315043</v>
      </c>
      <c r="O32" s="116">
        <v>101242.01</v>
      </c>
      <c r="P32" s="98">
        <f t="shared" si="11"/>
        <v>2.7349943892017881E-3</v>
      </c>
      <c r="Q32" s="116">
        <v>3861302.6</v>
      </c>
      <c r="R32" s="100">
        <f t="shared" si="12"/>
        <v>0.10431085817053885</v>
      </c>
    </row>
    <row r="33" spans="1:18" s="96" customFormat="1" ht="12.5" customHeight="1">
      <c r="A33" s="34" t="s">
        <v>64</v>
      </c>
      <c r="B33" s="35" t="s">
        <v>57</v>
      </c>
      <c r="C33" s="87">
        <v>159424191.44</v>
      </c>
      <c r="D33" s="101">
        <f>C33/B7</f>
        <v>5.9086056434690601E-2</v>
      </c>
      <c r="E33" s="97">
        <v>5052594.9000000004</v>
      </c>
      <c r="F33" s="69">
        <f t="shared" si="0"/>
        <v>3.1692774191685751E-2</v>
      </c>
      <c r="G33" s="77">
        <f>2063418.48+318008</f>
        <v>2381426.48</v>
      </c>
      <c r="H33" s="98">
        <f>G33/E33</f>
        <v>0.47132741237576753</v>
      </c>
      <c r="I33" s="116">
        <v>723866.42</v>
      </c>
      <c r="J33" s="98">
        <f>I33/E33</f>
        <v>0.14326626898190473</v>
      </c>
      <c r="K33" s="116">
        <v>239476.82</v>
      </c>
      <c r="L33" s="98">
        <f>K33/E33</f>
        <v>4.7396798029464025E-2</v>
      </c>
      <c r="M33" s="98">
        <v>1883265.47</v>
      </c>
      <c r="N33" s="98">
        <f>M33/E33</f>
        <v>0.37273233007459194</v>
      </c>
      <c r="O33" s="116">
        <v>384765.7</v>
      </c>
      <c r="P33" s="98">
        <f>O33/E33</f>
        <v>7.6152097608300245E-2</v>
      </c>
      <c r="Q33" s="116">
        <v>870467.14</v>
      </c>
      <c r="R33" s="100">
        <f>Q33/E33</f>
        <v>0.17228120544554243</v>
      </c>
    </row>
    <row r="34" spans="1:18" s="96" customFormat="1" ht="12.5" customHeight="1">
      <c r="A34" s="34" t="s">
        <v>69</v>
      </c>
      <c r="B34" s="35" t="s">
        <v>70</v>
      </c>
      <c r="C34" s="87">
        <v>150727417.16</v>
      </c>
      <c r="D34" s="101">
        <f>C34/B7</f>
        <v>5.5862843625728423E-2</v>
      </c>
      <c r="E34" s="97">
        <v>72352666.200000003</v>
      </c>
      <c r="F34" s="69">
        <f t="shared" si="0"/>
        <v>0.48002326028844694</v>
      </c>
      <c r="G34" s="77">
        <f>24385768.58+864328.42</f>
        <v>25250097</v>
      </c>
      <c r="H34" s="98">
        <f>G34/E34</f>
        <v>0.34898640680638798</v>
      </c>
      <c r="I34" s="116">
        <v>24485289.66</v>
      </c>
      <c r="J34" s="98">
        <f>I34/E34</f>
        <v>0.33841585868192925</v>
      </c>
      <c r="K34" s="116">
        <v>633565.04</v>
      </c>
      <c r="L34" s="98">
        <f>K34/E34</f>
        <v>8.7566232631797608E-3</v>
      </c>
      <c r="M34" s="98">
        <v>22663167.300000001</v>
      </c>
      <c r="N34" s="98">
        <f>M34/E34</f>
        <v>0.31323195799521208</v>
      </c>
      <c r="O34" s="116">
        <v>12592149.720000001</v>
      </c>
      <c r="P34" s="98">
        <f>O34/E34</f>
        <v>0.17403850308974517</v>
      </c>
      <c r="Q34" s="116">
        <v>13571192.18</v>
      </c>
      <c r="R34" s="100">
        <f>Q34/E34</f>
        <v>0.18757003567064123</v>
      </c>
    </row>
    <row r="35" spans="1:18" s="96" customFormat="1" ht="12.5" customHeight="1">
      <c r="A35" s="34" t="s">
        <v>62</v>
      </c>
      <c r="B35" s="35" t="s">
        <v>63</v>
      </c>
      <c r="C35" s="87">
        <v>129227732.44</v>
      </c>
      <c r="D35" s="101">
        <f>C35/B7</f>
        <v>4.7894595060565905E-2</v>
      </c>
      <c r="E35" s="97">
        <v>121359592.23</v>
      </c>
      <c r="F35" s="69">
        <f t="shared" si="0"/>
        <v>0.93911415095321626</v>
      </c>
      <c r="G35" s="77">
        <f>86856833.67+5279822.37</f>
        <v>92136656.040000007</v>
      </c>
      <c r="H35" s="98">
        <f t="shared" si="7"/>
        <v>0.75920373780906536</v>
      </c>
      <c r="I35" s="116">
        <v>25123063.219999999</v>
      </c>
      <c r="J35" s="98">
        <f t="shared" si="8"/>
        <v>0.20701341161716261</v>
      </c>
      <c r="K35" s="116">
        <v>42746827.75</v>
      </c>
      <c r="L35" s="98">
        <f t="shared" si="9"/>
        <v>0.35223278988105411</v>
      </c>
      <c r="M35" s="98">
        <v>85224725.629999995</v>
      </c>
      <c r="N35" s="98">
        <f t="shared" si="10"/>
        <v>0.70224960436981843</v>
      </c>
      <c r="O35" s="116">
        <v>3416921.29</v>
      </c>
      <c r="P35" s="98">
        <f t="shared" si="11"/>
        <v>2.8155345838046904E-2</v>
      </c>
      <c r="Q35" s="116">
        <v>4546143.93</v>
      </c>
      <c r="R35" s="100">
        <f t="shared" si="12"/>
        <v>3.7460112105388209E-2</v>
      </c>
    </row>
    <row r="36" spans="1:18" s="96" customFormat="1" ht="12.5" customHeight="1">
      <c r="A36" s="34" t="s">
        <v>65</v>
      </c>
      <c r="B36" s="35" t="s">
        <v>66</v>
      </c>
      <c r="C36" s="87">
        <v>122930629.51000001</v>
      </c>
      <c r="D36" s="101">
        <f>C36/B7</f>
        <v>4.5560752400074407E-2</v>
      </c>
      <c r="E36" s="97">
        <v>85593115.549999997</v>
      </c>
      <c r="F36" s="69">
        <f t="shared" si="0"/>
        <v>0.69627167688942226</v>
      </c>
      <c r="G36" s="77">
        <f>38122040.71+11241144.68</f>
        <v>49363185.390000001</v>
      </c>
      <c r="H36" s="98">
        <f t="shared" si="7"/>
        <v>0.5767191096246993</v>
      </c>
      <c r="I36" s="116">
        <v>18654640.329999998</v>
      </c>
      <c r="J36" s="98">
        <f t="shared" si="8"/>
        <v>0.21794556968898648</v>
      </c>
      <c r="K36" s="116">
        <v>17448326.91</v>
      </c>
      <c r="L36" s="98">
        <f t="shared" si="9"/>
        <v>0.20385198970596416</v>
      </c>
      <c r="M36" s="98">
        <v>33538648.690000001</v>
      </c>
      <c r="N36" s="98">
        <f t="shared" si="10"/>
        <v>0.39183815747901002</v>
      </c>
      <c r="O36" s="116">
        <v>9532142.8399999999</v>
      </c>
      <c r="P36" s="98">
        <f t="shared" si="11"/>
        <v>0.11136576556127008</v>
      </c>
      <c r="Q36" s="116">
        <v>25258635.510000002</v>
      </c>
      <c r="R36" s="100">
        <f t="shared" si="12"/>
        <v>0.29510125139965188</v>
      </c>
    </row>
    <row r="37" spans="1:18" s="38" customFormat="1" ht="12" thickBot="1">
      <c r="A37" s="36" t="s">
        <v>67</v>
      </c>
      <c r="B37" s="37" t="s">
        <v>68</v>
      </c>
      <c r="C37" s="90">
        <v>117788506.70999999</v>
      </c>
      <c r="D37" s="117">
        <f>C37/B7</f>
        <v>4.3654970377844382E-2</v>
      </c>
      <c r="E37" s="118">
        <v>1886760.64</v>
      </c>
      <c r="F37" s="78">
        <f t="shared" si="0"/>
        <v>1.6018206637471683E-2</v>
      </c>
      <c r="G37" s="119">
        <f>37046.19+40036.49</f>
        <v>77082.679999999993</v>
      </c>
      <c r="H37" s="120">
        <f t="shared" si="7"/>
        <v>4.0854509239709388E-2</v>
      </c>
      <c r="I37" s="121">
        <v>0</v>
      </c>
      <c r="J37" s="120">
        <f t="shared" si="8"/>
        <v>0</v>
      </c>
      <c r="K37" s="121">
        <v>0</v>
      </c>
      <c r="L37" s="120">
        <f t="shared" si="9"/>
        <v>0</v>
      </c>
      <c r="M37" s="120">
        <v>37046.19</v>
      </c>
      <c r="N37" s="120">
        <f t="shared" si="10"/>
        <v>1.9634811758634102E-2</v>
      </c>
      <c r="O37" s="121">
        <v>40036.49</v>
      </c>
      <c r="P37" s="120">
        <f t="shared" si="11"/>
        <v>2.121969748107529E-2</v>
      </c>
      <c r="Q37" s="121">
        <v>137256.14000000001</v>
      </c>
      <c r="R37" s="122">
        <f t="shared" si="12"/>
        <v>7.2746980772293413E-2</v>
      </c>
    </row>
    <row r="38" spans="1:18" ht="14.5" thickTop="1"/>
  </sheetData>
  <mergeCells count="5">
    <mergeCell ref="F4:I4"/>
    <mergeCell ref="A9:B9"/>
    <mergeCell ref="A27:B27"/>
    <mergeCell ref="F6:R6"/>
    <mergeCell ref="F7:R7"/>
  </mergeCells>
  <pageMargins left="0.7" right="0.7" top="0.75" bottom="0.75" header="0.3" footer="0.3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Page 1</vt:lpstr>
      <vt:lpstr>Page 2 - Small Business</vt:lpstr>
      <vt:lpstr>Sheet3</vt:lpstr>
    </vt:vector>
  </TitlesOfParts>
  <Company>GSA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PaulFBoyle</dc:creator>
  <cp:lastModifiedBy>PaulFBoyle</cp:lastModifiedBy>
  <cp:lastPrinted>2012-11-15T19:14:41Z</cp:lastPrinted>
  <dcterms:created xsi:type="dcterms:W3CDTF">2012-11-15T14:44:57Z</dcterms:created>
  <dcterms:modified xsi:type="dcterms:W3CDTF">2012-12-11T14:50:48Z</dcterms:modified>
</cp:coreProperties>
</file>